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lcantara1\sys\FTP\SQL\SIF\CONTABILIDAD\PORTAL DE TRANSPARENCIA\"/>
    </mc:Choice>
  </mc:AlternateContent>
  <bookViews>
    <workbookView xWindow="0" yWindow="0" windowWidth="21600" windowHeight="9735"/>
  </bookViews>
  <sheets>
    <sheet name="BALANCE  3ER.TTRE." sheetId="1" r:id="rId1"/>
    <sheet name="PERDIDAS Y GANANCIAS 3ER.TTRE." sheetId="2" r:id="rId2"/>
  </sheets>
  <definedNames>
    <definedName name="_xlnm.Print_Area" localSheetId="0">'BALANCE  3ER.TTRE.'!$A$1:$J$69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2" l="1"/>
  <c r="D72" i="2"/>
  <c r="E68" i="2"/>
  <c r="D68" i="2"/>
  <c r="E64" i="2"/>
  <c r="D64" i="2"/>
  <c r="E60" i="2"/>
  <c r="D60" i="2"/>
  <c r="E57" i="2"/>
  <c r="E56" i="2" s="1"/>
  <c r="E75" i="2" s="1"/>
  <c r="D57" i="2"/>
  <c r="D56" i="2"/>
  <c r="D75" i="2" s="1"/>
  <c r="D53" i="2"/>
  <c r="E52" i="2"/>
  <c r="D52" i="2"/>
  <c r="E49" i="2"/>
  <c r="D49" i="2"/>
  <c r="D45" i="2"/>
  <c r="D44" i="2"/>
  <c r="D43" i="2" s="1"/>
  <c r="E43" i="2"/>
  <c r="E38" i="2"/>
  <c r="D38" i="2"/>
  <c r="E34" i="2"/>
  <c r="D34" i="2"/>
  <c r="D32" i="2"/>
  <c r="D31" i="2"/>
  <c r="D30" i="2" s="1"/>
  <c r="E30" i="2"/>
  <c r="E25" i="2"/>
  <c r="D25" i="2"/>
  <c r="E18" i="2"/>
  <c r="D18" i="2"/>
  <c r="E13" i="2"/>
  <c r="E12" i="2" s="1"/>
  <c r="E55" i="2" s="1"/>
  <c r="D13" i="2"/>
  <c r="D12" i="2" s="1"/>
  <c r="D55" i="2" s="1"/>
  <c r="D76" i="2" s="1"/>
  <c r="D78" i="2" s="1"/>
  <c r="D83" i="2" s="1"/>
  <c r="J59" i="1"/>
  <c r="I59" i="1"/>
  <c r="E57" i="1"/>
  <c r="D57" i="1"/>
  <c r="J54" i="1"/>
  <c r="J53" i="1" s="1"/>
  <c r="J50" i="1" s="1"/>
  <c r="I53" i="1"/>
  <c r="I50" i="1"/>
  <c r="E49" i="1"/>
  <c r="D49" i="1"/>
  <c r="J43" i="1"/>
  <c r="J42" i="1"/>
  <c r="J41" i="1" s="1"/>
  <c r="J35" i="1" s="1"/>
  <c r="I41" i="1"/>
  <c r="E41" i="1"/>
  <c r="E32" i="1" s="1"/>
  <c r="D41" i="1"/>
  <c r="D32" i="1" s="1"/>
  <c r="J36" i="1"/>
  <c r="I36" i="1"/>
  <c r="I35" i="1"/>
  <c r="E34" i="1"/>
  <c r="D34" i="1"/>
  <c r="I32" i="1"/>
  <c r="J30" i="1"/>
  <c r="I30" i="1"/>
  <c r="J25" i="1"/>
  <c r="I25" i="1"/>
  <c r="E23" i="1"/>
  <c r="D23" i="1"/>
  <c r="E20" i="1"/>
  <c r="D20" i="1"/>
  <c r="J18" i="1"/>
  <c r="I18" i="1"/>
  <c r="E16" i="1"/>
  <c r="D16" i="1"/>
  <c r="J15" i="1"/>
  <c r="I15" i="1"/>
  <c r="J11" i="1"/>
  <c r="I11" i="1"/>
  <c r="I10" i="1" s="1"/>
  <c r="I9" i="1" s="1"/>
  <c r="I69" i="1" s="1"/>
  <c r="J10" i="1"/>
  <c r="E10" i="1"/>
  <c r="D10" i="1"/>
  <c r="D9" i="1" s="1"/>
  <c r="D69" i="1" s="1"/>
  <c r="J9" i="1"/>
  <c r="E9" i="1"/>
  <c r="I7" i="1"/>
  <c r="H7" i="1"/>
  <c r="G7" i="1"/>
  <c r="E76" i="2" l="1"/>
  <c r="E78" i="2" s="1"/>
  <c r="E83" i="2" s="1"/>
  <c r="E69" i="1"/>
  <c r="J69" i="1"/>
</calcChain>
</file>

<file path=xl/sharedStrings.xml><?xml version="1.0" encoding="utf-8"?>
<sst xmlns="http://schemas.openxmlformats.org/spreadsheetml/2006/main" count="198" uniqueCount="177">
  <si>
    <t>BALANCE DE SITUACIÓN</t>
  </si>
  <si>
    <t>SOCIEDAD: EMPRESA MUNICIPAL DE TRANSPORTES S.A.</t>
  </si>
  <si>
    <t>ACTIVO</t>
  </si>
  <si>
    <t>REAL</t>
  </si>
  <si>
    <t>PRESUPUESTO</t>
  </si>
  <si>
    <t>REAL A</t>
  </si>
  <si>
    <t>PREVISIÓN</t>
  </si>
  <si>
    <t>PATRIMONIO NETO Y PASIVO</t>
  </si>
  <si>
    <t>CIERRE</t>
  </si>
  <si>
    <t>A) ACTIVO NO CORRIENTE</t>
  </si>
  <si>
    <t>A) PATRIMONIO NETO</t>
  </si>
  <si>
    <t xml:space="preserve">     I. Inmovilizado intangible</t>
  </si>
  <si>
    <t>A-1) Fondos Propios</t>
  </si>
  <si>
    <t xml:space="preserve">              1. Desarrollo</t>
  </si>
  <si>
    <t xml:space="preserve">       I. Capital</t>
  </si>
  <si>
    <t xml:space="preserve">              2. Concesiones</t>
  </si>
  <si>
    <t xml:space="preserve">              1. Capital escriturado</t>
  </si>
  <si>
    <t xml:space="preserve">              3. Patentes, licencias, marcas y similares</t>
  </si>
  <si>
    <t xml:space="preserve">              2. (Capital no exigido)</t>
  </si>
  <si>
    <t xml:space="preserve">              4. Aplicaciones informáticas</t>
  </si>
  <si>
    <t xml:space="preserve">      II. Prima de emisión</t>
  </si>
  <si>
    <t xml:space="preserve">              5. Otro inmovilizado intangible</t>
  </si>
  <si>
    <t xml:space="preserve">     III. Reservas</t>
  </si>
  <si>
    <t xml:space="preserve">     II. Inmovilizado material</t>
  </si>
  <si>
    <t xml:space="preserve">             1. Reserva legal</t>
  </si>
  <si>
    <t xml:space="preserve">              1. Terrenos y construcciones</t>
  </si>
  <si>
    <t xml:space="preserve">             2. Otras reservas</t>
  </si>
  <si>
    <t xml:space="preserve">              2. Instalaciones técnicas y otro inmovilizado material</t>
  </si>
  <si>
    <t xml:space="preserve">     IV. Resultados de ejercicios anteriores</t>
  </si>
  <si>
    <t xml:space="preserve">              3. Inmovilizado en curso y anticipos</t>
  </si>
  <si>
    <t xml:space="preserve">            1. Remanente</t>
  </si>
  <si>
    <t xml:space="preserve">     III. Inversiones inmobiliarias</t>
  </si>
  <si>
    <t xml:space="preserve">            2. (Resultados negativos de ejercicios anteriores)</t>
  </si>
  <si>
    <t xml:space="preserve">              1. Terrenos</t>
  </si>
  <si>
    <t xml:space="preserve">     V. Otras aportaciones de socios</t>
  </si>
  <si>
    <t xml:space="preserve">              2. Construcciones</t>
  </si>
  <si>
    <t xml:space="preserve">    VI. Resultado del ejercicio</t>
  </si>
  <si>
    <t xml:space="preserve">     IV. Inversiones financieras a largo plazo</t>
  </si>
  <si>
    <t xml:space="preserve">   VII. (Dividendo a cuenta)</t>
  </si>
  <si>
    <t xml:space="preserve">              1. Instrumentos de patrimonio</t>
  </si>
  <si>
    <t xml:space="preserve">              2. Créditos a terceros</t>
  </si>
  <si>
    <t>A-2) Ajustes por cambios de valor</t>
  </si>
  <si>
    <t xml:space="preserve">              3. Valores representativos de deuda</t>
  </si>
  <si>
    <t xml:space="preserve">     I. Activos financieros disponibles venta</t>
  </si>
  <si>
    <t xml:space="preserve">              4. Derivados</t>
  </si>
  <si>
    <t xml:space="preserve">    II. Operaciones de cobertura</t>
  </si>
  <si>
    <t xml:space="preserve">              5. Inv.financ. en Empresas Municipales, OOAA y Ayto</t>
  </si>
  <si>
    <t xml:space="preserve">   III. Otros</t>
  </si>
  <si>
    <t xml:space="preserve">              6. Otros activos financieros</t>
  </si>
  <si>
    <t xml:space="preserve">      V. Activos por impuesto diferido</t>
  </si>
  <si>
    <t>A-3) Subvenciones, donaciones y legados recibidos</t>
  </si>
  <si>
    <t xml:space="preserve"> </t>
  </si>
  <si>
    <t>B) ACTIVO CORRIENTE</t>
  </si>
  <si>
    <t xml:space="preserve">    II. Otras subvenciones de capital</t>
  </si>
  <si>
    <t xml:space="preserve">       I. Activos no corrientes mantenidos para la venta</t>
  </si>
  <si>
    <t xml:space="preserve">   III. Adscripción de bienes</t>
  </si>
  <si>
    <t xml:space="preserve">      II. Existencias</t>
  </si>
  <si>
    <t xml:space="preserve">               1. Comerciales</t>
  </si>
  <si>
    <t>B) PASIVO NO CORRIENTE</t>
  </si>
  <si>
    <t xml:space="preserve">               2. Materias primas y otros aprovisionamientos</t>
  </si>
  <si>
    <t xml:space="preserve">      I. Provisiones a largo plazo</t>
  </si>
  <si>
    <t xml:space="preserve">               3. Productos en curso</t>
  </si>
  <si>
    <t xml:space="preserve">          1. Obligaciones por prestaciones a LP al personal</t>
  </si>
  <si>
    <t xml:space="preserve">               4. Productos terminados</t>
  </si>
  <si>
    <t xml:space="preserve">          2. Actuaciones medioambientales</t>
  </si>
  <si>
    <t xml:space="preserve">               5. Subproductos, residuos y materiales recuperados</t>
  </si>
  <si>
    <t xml:space="preserve">          3. Provisiones por reestructuración</t>
  </si>
  <si>
    <t xml:space="preserve">               6. Anticipos a proveedores</t>
  </si>
  <si>
    <t xml:space="preserve">          4. Otras provisiones</t>
  </si>
  <si>
    <t xml:space="preserve">     III. Deudores comerciales y otras cuentas a cobrar</t>
  </si>
  <si>
    <t xml:space="preserve">    II. Deudas a largo plazo</t>
  </si>
  <si>
    <t xml:space="preserve">              1. Clientes por ventas y prestaciones de servicios</t>
  </si>
  <si>
    <t xml:space="preserve">         1. Deudas con entidades de credito</t>
  </si>
  <si>
    <t xml:space="preserve">              2. Ayuntamiento, OOAA, Empr.Municipales, deudores</t>
  </si>
  <si>
    <t xml:space="preserve">         2. Acreedores por arrendamiento financiero</t>
  </si>
  <si>
    <t xml:space="preserve">              3. Deudores varios</t>
  </si>
  <si>
    <t xml:space="preserve">         3. Derivados</t>
  </si>
  <si>
    <t xml:space="preserve">              4. Personal</t>
  </si>
  <si>
    <t xml:space="preserve">         4. Otros pasivos financieros</t>
  </si>
  <si>
    <t xml:space="preserve">              5. Activos por impuesto corriente</t>
  </si>
  <si>
    <t xml:space="preserve">   III. Deudas con el Ayto., OOAA, Empr.Munic. a LP</t>
  </si>
  <si>
    <t xml:space="preserve">              6. Otros créditos con las Administraciones Públicas</t>
  </si>
  <si>
    <t xml:space="preserve">   IV. Pasivos por impuesto diferido</t>
  </si>
  <si>
    <t xml:space="preserve">              7. Accionistas (socios) por desembolsos exigidos</t>
  </si>
  <si>
    <t xml:space="preserve">   V. Periodificaciones a largo plazo</t>
  </si>
  <si>
    <t xml:space="preserve">     IV. Inversiones financieras a corto plazo</t>
  </si>
  <si>
    <t>C) PASIVO CORRIENTE</t>
  </si>
  <si>
    <t xml:space="preserve">    I. Pasivos vinculados con a.n.c. mantenidos para vta.</t>
  </si>
  <si>
    <t xml:space="preserve">   II. Provisiones a corto plazo</t>
  </si>
  <si>
    <t xml:space="preserve">  III. Deudas a corto plazo</t>
  </si>
  <si>
    <t xml:space="preserve">      V. Periodificaciones a corto plazo</t>
  </si>
  <si>
    <t xml:space="preserve">     VI. Efectivo y otros activos líquidos equivalentes</t>
  </si>
  <si>
    <t xml:space="preserve">              1. Tesorería</t>
  </si>
  <si>
    <t xml:space="preserve">   IV. Deudas con el Ayto., OOAA, Empr.Munic. a CP</t>
  </si>
  <si>
    <t xml:space="preserve">             2. Otros activos líquidos equivalentes</t>
  </si>
  <si>
    <t xml:space="preserve">    V. Acreedores comerciales y otras cuentas a pagar</t>
  </si>
  <si>
    <t xml:space="preserve">        1. Proveedores</t>
  </si>
  <si>
    <t xml:space="preserve">        2. Ayuntamiento, OOAA y Empr.Munic. proveedores</t>
  </si>
  <si>
    <t xml:space="preserve">        3. Acreedores varios</t>
  </si>
  <si>
    <t xml:space="preserve">        4. Personal (remuneraciones pendientes de pago)</t>
  </si>
  <si>
    <t xml:space="preserve">        5. Pasivos por impuesto corriente</t>
  </si>
  <si>
    <t xml:space="preserve">        6. Otras deudas con las Administraciones Publicas</t>
  </si>
  <si>
    <t xml:space="preserve">        7. Anticipos de clientes</t>
  </si>
  <si>
    <t xml:space="preserve">  VI. Periodificaciones a corto plazo</t>
  </si>
  <si>
    <t>TOTAL ACTIVO (A+B)</t>
  </si>
  <si>
    <t>TOTAL PATRIMONIO NETO Y PASIVO (A+B+C)</t>
  </si>
  <si>
    <t>PRESUPUESTO DE EXPLOTACIÓN. CUENTA DE PÉRDIDAS Y GANANCIAS</t>
  </si>
  <si>
    <t>A) OPERACIONES CONTINUADAS</t>
  </si>
  <si>
    <t xml:space="preserve">      1. Importe neto de la cifra de negocios</t>
  </si>
  <si>
    <t xml:space="preserve">             a) Ventas</t>
  </si>
  <si>
    <t xml:space="preserve">                  Ventas 1</t>
  </si>
  <si>
    <t xml:space="preserve">                  Ventas 2</t>
  </si>
  <si>
    <t xml:space="preserve">                  Ventas 3</t>
  </si>
  <si>
    <t xml:space="preserve">                  Ventas 4</t>
  </si>
  <si>
    <t xml:space="preserve">             b) Prestaciones de servicios</t>
  </si>
  <si>
    <t xml:space="preserve">                  Prestación Servicio de Transporte Viajeros</t>
  </si>
  <si>
    <t xml:space="preserve">                  Retirada y Eliminación de Vehiculos</t>
  </si>
  <si>
    <t xml:space="preserve">                  Aparcamientos</t>
  </si>
  <si>
    <t xml:space="preserve">                  P.A.R.</t>
  </si>
  <si>
    <t xml:space="preserve">      2. Variación de existencias de productos terminados y en curso</t>
  </si>
  <si>
    <t xml:space="preserve">      3. Trabajos realizados por la empresa para su activo</t>
  </si>
  <si>
    <t xml:space="preserve">      4. Aprovisionamientos</t>
  </si>
  <si>
    <t xml:space="preserve">              a) Consumo de mercaderías</t>
  </si>
  <si>
    <t xml:space="preserve">              b) Consumo de materias primas y otras materias consumibles</t>
  </si>
  <si>
    <t xml:space="preserve">              c) Trabajos realizados por otras empresas</t>
  </si>
  <si>
    <t xml:space="preserve">              d) Deterioro de mercaderías, materias primas y otros aprov.</t>
  </si>
  <si>
    <t xml:space="preserve">      5. Otros ingresos de explotación</t>
  </si>
  <si>
    <t xml:space="preserve">              a) Ingresos accesorios y otros de gestión corriente</t>
  </si>
  <si>
    <t xml:space="preserve">              b) Subvenciones de explotación del Ayuntamiento</t>
  </si>
  <si>
    <t xml:space="preserve">              c) Otras subvenciones de explotación</t>
  </si>
  <si>
    <t xml:space="preserve">      6. Gastos de personal</t>
  </si>
  <si>
    <t xml:space="preserve">              a) Sueldos, salarios y asimilados</t>
  </si>
  <si>
    <t xml:space="preserve">              b) Cargas sociales</t>
  </si>
  <si>
    <t xml:space="preserve">              c) Provisiones</t>
  </si>
  <si>
    <t xml:space="preserve">      7. Otros gastos de explotación</t>
  </si>
  <si>
    <t xml:space="preserve">              a) Servicios exteriores</t>
  </si>
  <si>
    <t xml:space="preserve">              b) Tributos</t>
  </si>
  <si>
    <t xml:space="preserve">              c) Pérdidas, deterioro y var. de prov. por op. comerciales</t>
  </si>
  <si>
    <t xml:space="preserve">              d) Otros gastos de gestión corriente</t>
  </si>
  <si>
    <t xml:space="preserve">      8. Amortización del inmovilizado</t>
  </si>
  <si>
    <t xml:space="preserve">              a) Amortización del inmovilizado intangible</t>
  </si>
  <si>
    <t xml:space="preserve">              b) Amortización del inmovilizado material</t>
  </si>
  <si>
    <t xml:space="preserve">              c) Amortización de las inversiones inmobiliarias</t>
  </si>
  <si>
    <t xml:space="preserve">      9. Imputación de subvenciones de inmovilizado no financiero y otras</t>
  </si>
  <si>
    <t xml:space="preserve">     10. Excesos de provisiones</t>
  </si>
  <si>
    <t xml:space="preserve">     11. Deterioro y resultado por enajenaciones del inmovilizado</t>
  </si>
  <si>
    <t xml:space="preserve">               a) Deterioros y pérdidas</t>
  </si>
  <si>
    <t xml:space="preserve">               b) Resultados por enajenaciones y otros</t>
  </si>
  <si>
    <t xml:space="preserve">     12. Otros resultados</t>
  </si>
  <si>
    <t xml:space="preserve">               a) Ingresos excepcionales</t>
  </si>
  <si>
    <t xml:space="preserve">               b) Gastos excepcionales</t>
  </si>
  <si>
    <r>
      <t>A.1) RESULTADO DE EXPLOTACIÓN</t>
    </r>
    <r>
      <rPr>
        <b/>
        <sz val="12"/>
        <rFont val="Arial Narrow"/>
        <family val="2"/>
      </rPr>
      <t xml:space="preserve"> </t>
    </r>
    <r>
      <rPr>
        <b/>
        <sz val="10"/>
        <rFont val="Arial Narrow"/>
        <family val="2"/>
      </rPr>
      <t>(1+2+3+4+5+6+7+8+9+10+11+12)</t>
    </r>
  </si>
  <si>
    <t xml:space="preserve">     13. Ingresos financieros</t>
  </si>
  <si>
    <t xml:space="preserve">             a) De participaciones en instrumentos de patrimonio</t>
  </si>
  <si>
    <t xml:space="preserve">                     a.1) En Empresas Municipales, OOAA y Ayto</t>
  </si>
  <si>
    <t xml:space="preserve">                     a.2) En terceros</t>
  </si>
  <si>
    <t xml:space="preserve">             b) De valores negociables y otros instrumentos financieros</t>
  </si>
  <si>
    <t xml:space="preserve">                     b.1) En Empresas Municipales, OOAA y Ayto</t>
  </si>
  <si>
    <t xml:space="preserve">                     b.2) En terceros</t>
  </si>
  <si>
    <t xml:space="preserve">             c) Incorporación al activo de gastos financieros</t>
  </si>
  <si>
    <t xml:space="preserve">     14. Gastos financieros</t>
  </si>
  <si>
    <t xml:space="preserve">            a) Por deudas con el Ayuntamiento, OOAA y Empr.Municipales</t>
  </si>
  <si>
    <t xml:space="preserve">            b) Por deudas con terceros</t>
  </si>
  <si>
    <t xml:space="preserve">            c) Por actualización de provisiones</t>
  </si>
  <si>
    <t xml:space="preserve">     15. Variación de valor razonable en instrumentos financieros</t>
  </si>
  <si>
    <t xml:space="preserve">            a) Cartera de negociación y otros</t>
  </si>
  <si>
    <t xml:space="preserve">            b) Imputación al resultado del ejercicio por AFDV</t>
  </si>
  <si>
    <t xml:space="preserve">     16. Diferencias de cambio</t>
  </si>
  <si>
    <t xml:space="preserve">     17. Deterioro y resultado por enajenaciones de instrumentos financ.</t>
  </si>
  <si>
    <t xml:space="preserve">               b) Resultados por enajenaciones y otras</t>
  </si>
  <si>
    <r>
      <t xml:space="preserve">A.2) RESULTADO FINANCIERO </t>
    </r>
    <r>
      <rPr>
        <b/>
        <sz val="10"/>
        <rFont val="Arial Narrow"/>
        <family val="2"/>
      </rPr>
      <t>(13+14+15+16+17)</t>
    </r>
  </si>
  <si>
    <r>
      <t xml:space="preserve">A.3) RESULTADO ANTES DE IMPUESTOS </t>
    </r>
    <r>
      <rPr>
        <b/>
        <sz val="10"/>
        <rFont val="Arial Narrow"/>
        <family val="2"/>
      </rPr>
      <t>(A.1+A.2)</t>
    </r>
  </si>
  <si>
    <t xml:space="preserve">     18. Impuesto sobre beneficios</t>
  </si>
  <si>
    <r>
      <t xml:space="preserve">A.4) RDO. EJERCICIO PROCEDENTE DE OP. CONTINUADAS </t>
    </r>
    <r>
      <rPr>
        <b/>
        <sz val="10"/>
        <rFont val="Arial Narrow"/>
        <family val="2"/>
      </rPr>
      <t>(A.3+18)</t>
    </r>
  </si>
  <si>
    <t>B) OPERACIONES INTERRUMPIDAS</t>
  </si>
  <si>
    <t xml:space="preserve">     19. Rdo. ejercicio procedente de op. interrumpidas neto de impuestos</t>
  </si>
  <si>
    <t>A.5) RESULTADO DEL EJERCICIO (A.4+19)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</si>
</sst>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11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color rgb="FFFF000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</xf>
    <xf numFmtId="3" fontId="5" fillId="0" borderId="9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3" fontId="1" fillId="0" borderId="11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3" fontId="5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1" fillId="0" borderId="10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3" fontId="5" fillId="3" borderId="12" xfId="0" applyNumberFormat="1" applyFont="1" applyFill="1" applyBorder="1" applyAlignment="1" applyProtection="1">
      <alignment vertical="center"/>
      <protection locked="0"/>
    </xf>
    <xf numFmtId="3" fontId="5" fillId="3" borderId="13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/>
    </xf>
    <xf numFmtId="3" fontId="7" fillId="3" borderId="13" xfId="0" applyNumberFormat="1" applyFont="1" applyFill="1" applyBorder="1" applyAlignment="1" applyProtection="1">
      <alignment vertical="center"/>
      <protection locked="0"/>
    </xf>
    <xf numFmtId="3" fontId="3" fillId="0" borderId="11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3" fontId="5" fillId="0" borderId="15" xfId="0" applyNumberFormat="1" applyFont="1" applyFill="1" applyBorder="1" applyAlignment="1" applyProtection="1">
      <alignment vertical="center"/>
    </xf>
    <xf numFmtId="3" fontId="5" fillId="0" borderId="16" xfId="0" applyNumberFormat="1" applyFont="1" applyFill="1" applyBorder="1" applyAlignment="1" applyProtection="1">
      <alignment vertical="center"/>
    </xf>
    <xf numFmtId="3" fontId="5" fillId="0" borderId="17" xfId="0" applyNumberFormat="1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3" fontId="0" fillId="0" borderId="0" xfId="0" applyNumberFormat="1"/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14" fontId="1" fillId="2" borderId="22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3" fontId="5" fillId="0" borderId="16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</xf>
    <xf numFmtId="3" fontId="5" fillId="4" borderId="13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3" fontId="5" fillId="3" borderId="23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3" fontId="10" fillId="0" borderId="25" xfId="0" applyNumberFormat="1" applyFont="1" applyFill="1" applyBorder="1" applyAlignment="1" applyProtection="1">
      <alignment vertical="center"/>
    </xf>
    <xf numFmtId="3" fontId="10" fillId="0" borderId="26" xfId="0" applyNumberFormat="1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/>
    </xf>
    <xf numFmtId="3" fontId="5" fillId="3" borderId="27" xfId="0" applyNumberFormat="1" applyFont="1" applyFill="1" applyBorder="1" applyAlignment="1" applyProtection="1">
      <alignment vertical="center"/>
      <protection locked="0"/>
    </xf>
    <xf numFmtId="3" fontId="5" fillId="3" borderId="16" xfId="0" applyNumberFormat="1" applyFont="1" applyFill="1" applyBorder="1" applyAlignment="1" applyProtection="1">
      <alignment vertical="center"/>
      <protection locked="0"/>
    </xf>
    <xf numFmtId="3" fontId="5" fillId="3" borderId="17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</xf>
    <xf numFmtId="3" fontId="5" fillId="0" borderId="29" xfId="0" applyNumberFormat="1" applyFont="1" applyFill="1" applyBorder="1" applyAlignment="1" applyProtection="1">
      <alignment vertical="center"/>
    </xf>
    <xf numFmtId="3" fontId="5" fillId="0" borderId="30" xfId="0" applyNumberFormat="1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3" fontId="4" fillId="0" borderId="32" xfId="0" applyNumberFormat="1" applyFont="1" applyFill="1" applyBorder="1" applyAlignment="1" applyProtection="1">
      <alignment vertical="center"/>
    </xf>
    <xf numFmtId="3" fontId="4" fillId="0" borderId="33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75" zoomScaleNormal="75" workbookViewId="0">
      <selection activeCell="A4" sqref="A4"/>
    </sheetView>
  </sheetViews>
  <sheetFormatPr baseColWidth="10" defaultRowHeight="15" x14ac:dyDescent="0.25"/>
  <cols>
    <col min="1" max="1" width="55.140625" bestFit="1" customWidth="1"/>
    <col min="2" max="2" width="14" bestFit="1" customWidth="1"/>
    <col min="3" max="3" width="15.140625" bestFit="1" customWidth="1"/>
    <col min="4" max="4" width="14" bestFit="1" customWidth="1"/>
    <col min="5" max="5" width="15.5703125" customWidth="1"/>
    <col min="6" max="6" width="49.140625" bestFit="1" customWidth="1"/>
    <col min="7" max="7" width="14" bestFit="1" customWidth="1"/>
    <col min="8" max="8" width="15.140625" bestFit="1" customWidth="1"/>
    <col min="9" max="10" width="14" bestFit="1" customWidth="1"/>
  </cols>
  <sheetData>
    <row r="1" spans="1:10" ht="18" x14ac:dyDescent="0.25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</row>
    <row r="2" spans="1:10" ht="15.75" x14ac:dyDescent="0.2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5" t="s">
        <v>1</v>
      </c>
      <c r="B4" s="2"/>
      <c r="C4" s="2"/>
      <c r="D4" s="2"/>
      <c r="E4" s="2"/>
      <c r="F4" s="2"/>
      <c r="G4" s="6"/>
      <c r="H4" s="6"/>
      <c r="I4" s="6"/>
      <c r="J4" s="2"/>
    </row>
    <row r="5" spans="1:10" ht="16.5" thickBot="1" x14ac:dyDescent="0.3">
      <c r="A5" s="7"/>
      <c r="B5" s="8"/>
      <c r="C5" s="8"/>
      <c r="D5" s="8"/>
      <c r="E5" s="9"/>
      <c r="F5" s="10"/>
      <c r="G5" s="7"/>
      <c r="H5" s="7"/>
      <c r="I5" s="7"/>
      <c r="J5" s="8"/>
    </row>
    <row r="6" spans="1:10" ht="15.75" x14ac:dyDescent="0.25">
      <c r="A6" s="91" t="s">
        <v>2</v>
      </c>
      <c r="B6" s="11" t="s">
        <v>3</v>
      </c>
      <c r="C6" s="11" t="s">
        <v>4</v>
      </c>
      <c r="D6" s="11" t="s">
        <v>5</v>
      </c>
      <c r="E6" s="12" t="s">
        <v>6</v>
      </c>
      <c r="F6" s="93" t="s">
        <v>7</v>
      </c>
      <c r="G6" s="11" t="s">
        <v>3</v>
      </c>
      <c r="H6" s="11" t="s">
        <v>4</v>
      </c>
      <c r="I6" s="11" t="s">
        <v>5</v>
      </c>
      <c r="J6" s="12" t="s">
        <v>6</v>
      </c>
    </row>
    <row r="7" spans="1:10" ht="16.5" thickBot="1" x14ac:dyDescent="0.3">
      <c r="A7" s="92"/>
      <c r="B7" s="13">
        <v>42004</v>
      </c>
      <c r="C7" s="13">
        <v>42369</v>
      </c>
      <c r="D7" s="15">
        <v>42277</v>
      </c>
      <c r="E7" s="14" t="s">
        <v>8</v>
      </c>
      <c r="F7" s="92"/>
      <c r="G7" s="13">
        <f>B7</f>
        <v>42004</v>
      </c>
      <c r="H7" s="13">
        <f>C7</f>
        <v>42369</v>
      </c>
      <c r="I7" s="15">
        <f>D7</f>
        <v>42277</v>
      </c>
      <c r="J7" s="16" t="s">
        <v>8</v>
      </c>
    </row>
    <row r="8" spans="1:10" ht="15.75" thickTop="1" x14ac:dyDescent="0.25">
      <c r="A8" s="17"/>
      <c r="B8" s="18"/>
      <c r="C8" s="18"/>
      <c r="D8" s="18"/>
      <c r="E8" s="19"/>
      <c r="F8" s="20"/>
      <c r="G8" s="18"/>
      <c r="H8" s="18"/>
      <c r="I8" s="18"/>
      <c r="J8" s="19"/>
    </row>
    <row r="9" spans="1:10" ht="15.75" x14ac:dyDescent="0.25">
      <c r="A9" s="21" t="s">
        <v>9</v>
      </c>
      <c r="B9" s="22">
        <v>393590253.62</v>
      </c>
      <c r="C9" s="22">
        <v>364966990</v>
      </c>
      <c r="D9" s="22">
        <f>D10+D16+D20+D23+D30</f>
        <v>369730999.58999997</v>
      </c>
      <c r="E9" s="23">
        <f>E10+E16+E20+E23+E30</f>
        <v>364837269.89000005</v>
      </c>
      <c r="F9" s="24" t="s">
        <v>10</v>
      </c>
      <c r="G9" s="22">
        <v>217202679.49000001</v>
      </c>
      <c r="H9" s="22">
        <v>203339326</v>
      </c>
      <c r="I9" s="22">
        <f>I10+I25+I30</f>
        <v>224101419.25</v>
      </c>
      <c r="J9" s="23">
        <f>J10+J25+J30</f>
        <v>206105654.11999997</v>
      </c>
    </row>
    <row r="10" spans="1:10" ht="16.5" x14ac:dyDescent="0.25">
      <c r="A10" s="25" t="s">
        <v>11</v>
      </c>
      <c r="B10" s="26">
        <v>534421.87</v>
      </c>
      <c r="C10" s="26">
        <v>414179</v>
      </c>
      <c r="D10" s="26">
        <f>SUM(D11:D15)</f>
        <v>317613.12</v>
      </c>
      <c r="E10" s="27">
        <f>SUM(E11:E15)</f>
        <v>328391.24</v>
      </c>
      <c r="F10" s="28" t="s">
        <v>12</v>
      </c>
      <c r="G10" s="26">
        <v>141369156.56000003</v>
      </c>
      <c r="H10" s="26">
        <v>138984635</v>
      </c>
      <c r="I10" s="26">
        <f>I11+I14+I15+I18+I21+I22+I23</f>
        <v>156940246.31999999</v>
      </c>
      <c r="J10" s="27">
        <f>J11+J14+J15+J18+J21+J22+J23</f>
        <v>141411779.13999999</v>
      </c>
    </row>
    <row r="11" spans="1:10" ht="16.5" x14ac:dyDescent="0.25">
      <c r="A11" s="29" t="s">
        <v>13</v>
      </c>
      <c r="B11" s="26"/>
      <c r="C11" s="26"/>
      <c r="D11" s="30"/>
      <c r="E11" s="31">
        <v>0</v>
      </c>
      <c r="F11" s="32" t="s">
        <v>14</v>
      </c>
      <c r="G11" s="26">
        <v>115501277.59999999</v>
      </c>
      <c r="H11" s="26">
        <v>115501278</v>
      </c>
      <c r="I11" s="26">
        <f>SUM(I12:I13)</f>
        <v>115501277.59999999</v>
      </c>
      <c r="J11" s="27">
        <f>SUM(J12:J13)</f>
        <v>115501277.59999999</v>
      </c>
    </row>
    <row r="12" spans="1:10" x14ac:dyDescent="0.25">
      <c r="A12" s="29" t="s">
        <v>15</v>
      </c>
      <c r="B12" s="26"/>
      <c r="C12" s="26"/>
      <c r="D12" s="30"/>
      <c r="E12" s="30">
        <v>0</v>
      </c>
      <c r="F12" s="33" t="s">
        <v>16</v>
      </c>
      <c r="G12" s="26">
        <v>115501277.59999999</v>
      </c>
      <c r="H12" s="26">
        <v>115501278</v>
      </c>
      <c r="I12" s="30">
        <v>115501277.59999999</v>
      </c>
      <c r="J12" s="31">
        <v>115501277.59999999</v>
      </c>
    </row>
    <row r="13" spans="1:10" x14ac:dyDescent="0.25">
      <c r="A13" s="29" t="s">
        <v>17</v>
      </c>
      <c r="B13" s="26">
        <v>13847.52</v>
      </c>
      <c r="C13" s="26">
        <v>36270</v>
      </c>
      <c r="D13" s="30">
        <v>12208.76</v>
      </c>
      <c r="E13" s="30">
        <v>7442.35</v>
      </c>
      <c r="F13" s="33" t="s">
        <v>18</v>
      </c>
      <c r="G13" s="26"/>
      <c r="H13" s="26"/>
      <c r="I13" s="30"/>
      <c r="J13" s="34"/>
    </row>
    <row r="14" spans="1:10" ht="16.5" x14ac:dyDescent="0.25">
      <c r="A14" s="29" t="s">
        <v>19</v>
      </c>
      <c r="B14" s="26">
        <v>520574.35</v>
      </c>
      <c r="C14" s="26">
        <v>377909</v>
      </c>
      <c r="D14" s="30">
        <v>305404.36</v>
      </c>
      <c r="E14" s="30">
        <v>320948.89</v>
      </c>
      <c r="F14" s="32" t="s">
        <v>20</v>
      </c>
      <c r="G14" s="26"/>
      <c r="H14" s="26"/>
      <c r="I14" s="30"/>
      <c r="J14" s="34"/>
    </row>
    <row r="15" spans="1:10" ht="16.5" x14ac:dyDescent="0.25">
      <c r="A15" s="29" t="s">
        <v>21</v>
      </c>
      <c r="B15" s="26"/>
      <c r="C15" s="26"/>
      <c r="D15" s="30"/>
      <c r="E15" s="31">
        <v>0</v>
      </c>
      <c r="F15" s="32" t="s">
        <v>22</v>
      </c>
      <c r="G15" s="26">
        <v>49342375.969999999</v>
      </c>
      <c r="H15" s="26">
        <v>49342376</v>
      </c>
      <c r="I15" s="26">
        <f>SUM(I16:I17)</f>
        <v>49610209.329999998</v>
      </c>
      <c r="J15" s="27">
        <f>SUM(J16:J17)</f>
        <v>49610209.329999998</v>
      </c>
    </row>
    <row r="16" spans="1:10" ht="16.5" x14ac:dyDescent="0.25">
      <c r="A16" s="25" t="s">
        <v>23</v>
      </c>
      <c r="B16" s="26">
        <v>390683101.00999999</v>
      </c>
      <c r="C16" s="26">
        <v>363058796</v>
      </c>
      <c r="D16" s="26">
        <f>SUM(D17:D19)</f>
        <v>367003652.64999998</v>
      </c>
      <c r="E16" s="27">
        <f>SUM(E17:E19)</f>
        <v>363031956.41000003</v>
      </c>
      <c r="F16" s="33" t="s">
        <v>24</v>
      </c>
      <c r="G16" s="26">
        <v>6486018.5300000003</v>
      </c>
      <c r="H16" s="26">
        <v>6486019</v>
      </c>
      <c r="I16" s="30">
        <v>6753851.8899999997</v>
      </c>
      <c r="J16" s="31">
        <v>6753851.8899999997</v>
      </c>
    </row>
    <row r="17" spans="1:10" x14ac:dyDescent="0.25">
      <c r="A17" s="29" t="s">
        <v>25</v>
      </c>
      <c r="B17" s="26">
        <v>154568895.37</v>
      </c>
      <c r="C17" s="26">
        <v>152372336</v>
      </c>
      <c r="D17" s="30">
        <v>152980660.97</v>
      </c>
      <c r="E17" s="31">
        <v>152614364.22999999</v>
      </c>
      <c r="F17" s="35" t="s">
        <v>26</v>
      </c>
      <c r="G17" s="26">
        <v>42856357.439999998</v>
      </c>
      <c r="H17" s="26">
        <v>42856357</v>
      </c>
      <c r="I17" s="30">
        <v>42856357.439999998</v>
      </c>
      <c r="J17" s="31">
        <v>42856357.439999998</v>
      </c>
    </row>
    <row r="18" spans="1:10" ht="16.5" x14ac:dyDescent="0.25">
      <c r="A18" s="29" t="s">
        <v>27</v>
      </c>
      <c r="B18" s="26">
        <v>235498705.69999999</v>
      </c>
      <c r="C18" s="26">
        <v>210627608</v>
      </c>
      <c r="D18" s="30">
        <v>213099403.06999999</v>
      </c>
      <c r="E18" s="31">
        <v>210000233.88</v>
      </c>
      <c r="F18" s="32" t="s">
        <v>28</v>
      </c>
      <c r="G18" s="26">
        <v>-26152830.59</v>
      </c>
      <c r="H18" s="26">
        <v>-25859019</v>
      </c>
      <c r="I18" s="26">
        <f>SUM(I19:I20)</f>
        <v>-23742330.370000001</v>
      </c>
      <c r="J18" s="27">
        <f>SUM(J19:J20)</f>
        <v>-23742330.370000001</v>
      </c>
    </row>
    <row r="19" spans="1:10" x14ac:dyDescent="0.25">
      <c r="A19" s="29" t="s">
        <v>29</v>
      </c>
      <c r="B19" s="26">
        <v>615499.93999999994</v>
      </c>
      <c r="C19" s="26">
        <v>58852</v>
      </c>
      <c r="D19" s="30">
        <v>923588.61</v>
      </c>
      <c r="E19" s="31">
        <v>417358.3</v>
      </c>
      <c r="F19" s="35" t="s">
        <v>30</v>
      </c>
      <c r="G19" s="26"/>
      <c r="H19" s="26"/>
      <c r="I19" s="30"/>
      <c r="J19" s="31"/>
    </row>
    <row r="20" spans="1:10" ht="16.5" x14ac:dyDescent="0.25">
      <c r="A20" s="25" t="s">
        <v>31</v>
      </c>
      <c r="B20" s="26">
        <v>273000.38</v>
      </c>
      <c r="C20" s="26">
        <v>264890</v>
      </c>
      <c r="D20" s="26">
        <f>SUM(D21:D22)</f>
        <v>266917.82</v>
      </c>
      <c r="E20" s="27">
        <f>SUM(E21:E22)</f>
        <v>264890.23999999999</v>
      </c>
      <c r="F20" s="33" t="s">
        <v>32</v>
      </c>
      <c r="G20" s="26">
        <v>-26152830.59</v>
      </c>
      <c r="H20" s="26">
        <v>-25859019</v>
      </c>
      <c r="I20" s="30">
        <v>-23742330.370000001</v>
      </c>
      <c r="J20" s="31">
        <v>-23742330.370000001</v>
      </c>
    </row>
    <row r="21" spans="1:10" ht="16.5" x14ac:dyDescent="0.25">
      <c r="A21" s="29" t="s">
        <v>33</v>
      </c>
      <c r="B21" s="26"/>
      <c r="C21" s="26"/>
      <c r="D21" s="30"/>
      <c r="E21" s="34"/>
      <c r="F21" s="36" t="s">
        <v>34</v>
      </c>
      <c r="G21" s="26"/>
      <c r="H21" s="26"/>
      <c r="I21" s="30"/>
      <c r="J21" s="34"/>
    </row>
    <row r="22" spans="1:10" ht="16.5" x14ac:dyDescent="0.25">
      <c r="A22" s="29" t="s">
        <v>35</v>
      </c>
      <c r="B22" s="26">
        <v>273000.38</v>
      </c>
      <c r="C22" s="26">
        <v>264890</v>
      </c>
      <c r="D22" s="30">
        <v>266917.82</v>
      </c>
      <c r="E22" s="31">
        <v>264890.23999999999</v>
      </c>
      <c r="F22" s="32" t="s">
        <v>36</v>
      </c>
      <c r="G22" s="26">
        <v>2678333.5800000462</v>
      </c>
      <c r="H22" s="26">
        <v>0</v>
      </c>
      <c r="I22" s="26">
        <v>15571089.759999976</v>
      </c>
      <c r="J22" s="27">
        <v>42622.579999994719</v>
      </c>
    </row>
    <row r="23" spans="1:10" ht="16.5" x14ac:dyDescent="0.25">
      <c r="A23" s="25" t="s">
        <v>37</v>
      </c>
      <c r="B23" s="26">
        <v>2093873.23</v>
      </c>
      <c r="C23" s="26">
        <v>1229125</v>
      </c>
      <c r="D23" s="26">
        <f>SUM(D24:D29)</f>
        <v>2136958.87</v>
      </c>
      <c r="E23" s="27">
        <f>SUM(E24:E29)</f>
        <v>1212032</v>
      </c>
      <c r="F23" s="32" t="s">
        <v>38</v>
      </c>
      <c r="G23" s="26"/>
      <c r="H23" s="26"/>
      <c r="I23" s="30"/>
      <c r="J23" s="31"/>
    </row>
    <row r="24" spans="1:10" x14ac:dyDescent="0.25">
      <c r="A24" s="29" t="s">
        <v>39</v>
      </c>
      <c r="B24" s="26">
        <v>0</v>
      </c>
      <c r="C24" s="26">
        <v>0</v>
      </c>
      <c r="D24" s="30"/>
      <c r="E24" s="31"/>
      <c r="F24" s="20"/>
      <c r="G24" s="26"/>
      <c r="H24" s="26"/>
      <c r="I24" s="26"/>
      <c r="J24" s="27"/>
    </row>
    <row r="25" spans="1:10" ht="15.75" x14ac:dyDescent="0.25">
      <c r="A25" s="29" t="s">
        <v>40</v>
      </c>
      <c r="B25" s="26">
        <v>1810285.24</v>
      </c>
      <c r="C25" s="26">
        <v>954062</v>
      </c>
      <c r="D25" s="30">
        <v>1802455.97</v>
      </c>
      <c r="E25" s="31">
        <v>954062</v>
      </c>
      <c r="F25" s="28" t="s">
        <v>41</v>
      </c>
      <c r="G25" s="26">
        <v>0</v>
      </c>
      <c r="H25" s="26">
        <v>0</v>
      </c>
      <c r="I25" s="26">
        <f>SUM(I26:I28)</f>
        <v>0</v>
      </c>
      <c r="J25" s="27">
        <f>SUM(J26:J28)</f>
        <v>0</v>
      </c>
    </row>
    <row r="26" spans="1:10" ht="16.5" x14ac:dyDescent="0.25">
      <c r="A26" s="29" t="s">
        <v>42</v>
      </c>
      <c r="B26" s="26"/>
      <c r="C26" s="26"/>
      <c r="D26" s="30"/>
      <c r="E26" s="31"/>
      <c r="F26" s="36" t="s">
        <v>43</v>
      </c>
      <c r="G26" s="26"/>
      <c r="H26" s="26"/>
      <c r="I26" s="30"/>
      <c r="J26" s="31"/>
    </row>
    <row r="27" spans="1:10" ht="16.5" x14ac:dyDescent="0.25">
      <c r="A27" s="29" t="s">
        <v>44</v>
      </c>
      <c r="B27" s="26"/>
      <c r="C27" s="26"/>
      <c r="D27" s="30"/>
      <c r="E27" s="31"/>
      <c r="F27" s="36" t="s">
        <v>45</v>
      </c>
      <c r="G27" s="26"/>
      <c r="H27" s="26"/>
      <c r="I27" s="30"/>
      <c r="J27" s="31"/>
    </row>
    <row r="28" spans="1:10" ht="16.5" x14ac:dyDescent="0.25">
      <c r="A28" s="29" t="s">
        <v>46</v>
      </c>
      <c r="B28" s="26"/>
      <c r="C28" s="26"/>
      <c r="D28" s="30"/>
      <c r="E28" s="31"/>
      <c r="F28" s="32" t="s">
        <v>47</v>
      </c>
      <c r="G28" s="26"/>
      <c r="H28" s="26"/>
      <c r="I28" s="30"/>
      <c r="J28" s="31"/>
    </row>
    <row r="29" spans="1:10" x14ac:dyDescent="0.25">
      <c r="A29" s="29" t="s">
        <v>48</v>
      </c>
      <c r="B29" s="26">
        <v>283587.99</v>
      </c>
      <c r="C29" s="26">
        <v>275063</v>
      </c>
      <c r="D29" s="30">
        <v>334502.90000000002</v>
      </c>
      <c r="E29" s="31">
        <v>257970</v>
      </c>
      <c r="F29" s="20"/>
      <c r="G29" s="26"/>
      <c r="H29" s="26"/>
      <c r="I29" s="26"/>
      <c r="J29" s="27"/>
    </row>
    <row r="30" spans="1:10" ht="16.5" x14ac:dyDescent="0.25">
      <c r="A30" s="25" t="s">
        <v>49</v>
      </c>
      <c r="B30" s="26">
        <v>5857.13</v>
      </c>
      <c r="C30" s="26"/>
      <c r="D30" s="30">
        <v>5857.13</v>
      </c>
      <c r="E30" s="34"/>
      <c r="F30" s="28" t="s">
        <v>50</v>
      </c>
      <c r="G30" s="26">
        <v>75833522.929999992</v>
      </c>
      <c r="H30" s="26">
        <v>64354691</v>
      </c>
      <c r="I30" s="26">
        <f>SUM(I31:I33)</f>
        <v>67161172.930000007</v>
      </c>
      <c r="J30" s="27">
        <f>SUM(J31:J33)</f>
        <v>64693874.979999997</v>
      </c>
    </row>
    <row r="31" spans="1:10" ht="16.5" x14ac:dyDescent="0.25">
      <c r="A31" s="37"/>
      <c r="B31" s="26"/>
      <c r="C31" s="26"/>
      <c r="D31" s="26"/>
      <c r="E31" s="27"/>
      <c r="F31" s="36" t="s">
        <v>51</v>
      </c>
      <c r="G31" s="26">
        <v>1874162.03</v>
      </c>
      <c r="H31" s="26"/>
      <c r="I31" s="30">
        <v>1416284.84</v>
      </c>
      <c r="J31" s="31">
        <v>1256317.6000000001</v>
      </c>
    </row>
    <row r="32" spans="1:10" ht="16.5" x14ac:dyDescent="0.25">
      <c r="A32" s="21" t="s">
        <v>52</v>
      </c>
      <c r="B32" s="22">
        <v>51903578.660000004</v>
      </c>
      <c r="C32" s="22">
        <v>67031277</v>
      </c>
      <c r="D32" s="22">
        <f>D33+D34+D41+D49+D56+D57</f>
        <v>40755278.160000004</v>
      </c>
      <c r="E32" s="23">
        <f>E33+E34+E41+E49+E56+E57</f>
        <v>35976529.109999999</v>
      </c>
      <c r="F32" s="36" t="s">
        <v>53</v>
      </c>
      <c r="G32" s="26">
        <v>73959360.899999991</v>
      </c>
      <c r="H32" s="26">
        <v>64354691</v>
      </c>
      <c r="I32" s="30">
        <f>75833522.93-15574497.2+6902147.2-1416284.84</f>
        <v>65744888.090000004</v>
      </c>
      <c r="J32" s="31">
        <v>63437557.379999995</v>
      </c>
    </row>
    <row r="33" spans="1:10" ht="16.5" x14ac:dyDescent="0.25">
      <c r="A33" s="25" t="s">
        <v>54</v>
      </c>
      <c r="B33" s="26">
        <v>984082.48</v>
      </c>
      <c r="C33" s="26">
        <v>984082</v>
      </c>
      <c r="D33" s="30">
        <v>984082.48</v>
      </c>
      <c r="E33" s="31">
        <v>984082.48</v>
      </c>
      <c r="F33" s="32" t="s">
        <v>55</v>
      </c>
      <c r="G33" s="26"/>
      <c r="H33" s="26"/>
      <c r="I33" s="30"/>
      <c r="J33" s="34"/>
    </row>
    <row r="34" spans="1:10" ht="16.5" x14ac:dyDescent="0.25">
      <c r="A34" s="38" t="s">
        <v>56</v>
      </c>
      <c r="B34" s="26">
        <v>4104288.97</v>
      </c>
      <c r="C34" s="26">
        <v>3511317</v>
      </c>
      <c r="D34" s="26">
        <f>SUM(D35:D40)</f>
        <v>3759858.24</v>
      </c>
      <c r="E34" s="27">
        <f>SUM(E35:E40)</f>
        <v>3511317</v>
      </c>
      <c r="F34" s="39"/>
      <c r="G34" s="40"/>
      <c r="H34" s="40"/>
      <c r="I34" s="41"/>
      <c r="J34" s="42"/>
    </row>
    <row r="35" spans="1:10" ht="15.75" x14ac:dyDescent="0.25">
      <c r="A35" s="29" t="s">
        <v>57</v>
      </c>
      <c r="B35" s="26"/>
      <c r="C35" s="26"/>
      <c r="D35" s="30"/>
      <c r="E35" s="34"/>
      <c r="F35" s="24" t="s">
        <v>58</v>
      </c>
      <c r="G35" s="22">
        <v>123478619.55999999</v>
      </c>
      <c r="H35" s="22">
        <v>105477453</v>
      </c>
      <c r="I35" s="22">
        <f>I36+I41+I46+I47+I48</f>
        <v>102410236.77</v>
      </c>
      <c r="J35" s="23">
        <f>J36+J41+J46+J47+J48</f>
        <v>102150319.78999999</v>
      </c>
    </row>
    <row r="36" spans="1:10" ht="16.5" x14ac:dyDescent="0.25">
      <c r="A36" s="29" t="s">
        <v>59</v>
      </c>
      <c r="B36" s="26">
        <v>4104288.97</v>
      </c>
      <c r="C36" s="26">
        <v>3511317</v>
      </c>
      <c r="D36" s="30">
        <v>3759858.24</v>
      </c>
      <c r="E36" s="31">
        <v>3511317</v>
      </c>
      <c r="F36" s="32" t="s">
        <v>60</v>
      </c>
      <c r="G36" s="26">
        <v>8908618.9199999999</v>
      </c>
      <c r="H36" s="26">
        <v>7821543</v>
      </c>
      <c r="I36" s="26">
        <f>SUM(I37:I40)</f>
        <v>8976676.629999999</v>
      </c>
      <c r="J36" s="27">
        <f>SUM(J37:J40)</f>
        <v>9394176</v>
      </c>
    </row>
    <row r="37" spans="1:10" x14ac:dyDescent="0.25">
      <c r="A37" s="29" t="s">
        <v>61</v>
      </c>
      <c r="B37" s="26"/>
      <c r="C37" s="26"/>
      <c r="D37" s="30"/>
      <c r="E37" s="34"/>
      <c r="F37" s="33" t="s">
        <v>62</v>
      </c>
      <c r="G37" s="26">
        <v>3587194.97</v>
      </c>
      <c r="H37" s="26">
        <v>325695</v>
      </c>
      <c r="I37" s="30">
        <v>3578546.33</v>
      </c>
      <c r="J37" s="31">
        <v>3677330</v>
      </c>
    </row>
    <row r="38" spans="1:10" x14ac:dyDescent="0.25">
      <c r="A38" s="29" t="s">
        <v>63</v>
      </c>
      <c r="B38" s="26"/>
      <c r="C38" s="26"/>
      <c r="D38" s="30"/>
      <c r="E38" s="34"/>
      <c r="F38" s="33" t="s">
        <v>64</v>
      </c>
      <c r="G38" s="26">
        <v>790101.1</v>
      </c>
      <c r="H38" s="26">
        <v>224860</v>
      </c>
      <c r="I38" s="30">
        <v>790101.1</v>
      </c>
      <c r="J38" s="31">
        <v>396701</v>
      </c>
    </row>
    <row r="39" spans="1:10" x14ac:dyDescent="0.25">
      <c r="A39" s="29" t="s">
        <v>65</v>
      </c>
      <c r="B39" s="26"/>
      <c r="C39" s="26"/>
      <c r="D39" s="30"/>
      <c r="E39" s="34"/>
      <c r="F39" s="33" t="s">
        <v>66</v>
      </c>
      <c r="G39" s="26"/>
      <c r="H39" s="26"/>
      <c r="I39" s="30"/>
      <c r="J39" s="34"/>
    </row>
    <row r="40" spans="1:10" x14ac:dyDescent="0.25">
      <c r="A40" s="29" t="s">
        <v>67</v>
      </c>
      <c r="B40" s="26"/>
      <c r="C40" s="26"/>
      <c r="D40" s="30"/>
      <c r="E40" s="34"/>
      <c r="F40" s="33" t="s">
        <v>68</v>
      </c>
      <c r="G40" s="26">
        <v>4531322.8499999996</v>
      </c>
      <c r="H40" s="26">
        <v>7270988</v>
      </c>
      <c r="I40" s="30">
        <v>4608029.2</v>
      </c>
      <c r="J40" s="31">
        <v>5320145</v>
      </c>
    </row>
    <row r="41" spans="1:10" ht="16.5" x14ac:dyDescent="0.25">
      <c r="A41" s="38" t="s">
        <v>69</v>
      </c>
      <c r="B41" s="26">
        <v>41020556.640000001</v>
      </c>
      <c r="C41" s="26">
        <v>55703400</v>
      </c>
      <c r="D41" s="26">
        <f>SUM(D42:D48)</f>
        <v>28124122.890000001</v>
      </c>
      <c r="E41" s="27">
        <f>SUM(E42:E48)</f>
        <v>27381183.129999999</v>
      </c>
      <c r="F41" s="32" t="s">
        <v>70</v>
      </c>
      <c r="G41" s="26">
        <v>114341896.78999999</v>
      </c>
      <c r="H41" s="26">
        <v>97440487</v>
      </c>
      <c r="I41" s="26">
        <f>SUM(I42:I45)</f>
        <v>93205456.290000007</v>
      </c>
      <c r="J41" s="27">
        <f>SUM(J42:J45)</f>
        <v>92553493.789999992</v>
      </c>
    </row>
    <row r="42" spans="1:10" x14ac:dyDescent="0.25">
      <c r="A42" s="43" t="s">
        <v>71</v>
      </c>
      <c r="B42" s="26">
        <v>7089518.6500000004</v>
      </c>
      <c r="C42" s="26">
        <v>29221847</v>
      </c>
      <c r="D42" s="30">
        <v>12824984.939999999</v>
      </c>
      <c r="E42" s="31">
        <v>9148238.2699999996</v>
      </c>
      <c r="F42" s="33" t="s">
        <v>72</v>
      </c>
      <c r="G42" s="26">
        <v>93542143.569999993</v>
      </c>
      <c r="H42" s="26">
        <v>79339645</v>
      </c>
      <c r="I42" s="30">
        <v>74458714.650000006</v>
      </c>
      <c r="J42" s="31">
        <f>+G42-19083429</f>
        <v>74458714.569999993</v>
      </c>
    </row>
    <row r="43" spans="1:10" x14ac:dyDescent="0.25">
      <c r="A43" s="43" t="s">
        <v>73</v>
      </c>
      <c r="B43" s="26">
        <v>29304218.77</v>
      </c>
      <c r="C43" s="26">
        <v>13860901</v>
      </c>
      <c r="D43" s="30">
        <v>9064934.0500000007</v>
      </c>
      <c r="E43" s="31">
        <v>10243938.25</v>
      </c>
      <c r="F43" s="33" t="s">
        <v>74</v>
      </c>
      <c r="G43" s="26">
        <v>20799753.219999999</v>
      </c>
      <c r="H43" s="26">
        <v>18100842</v>
      </c>
      <c r="I43" s="30">
        <v>18746741.640000001</v>
      </c>
      <c r="J43" s="31">
        <f>+G43-2704974</f>
        <v>18094779.219999999</v>
      </c>
    </row>
    <row r="44" spans="1:10" x14ac:dyDescent="0.25">
      <c r="A44" s="43" t="s">
        <v>75</v>
      </c>
      <c r="B44" s="26">
        <v>4114809.29</v>
      </c>
      <c r="C44" s="26">
        <v>954620</v>
      </c>
      <c r="D44" s="30">
        <v>4509047.95</v>
      </c>
      <c r="E44" s="31">
        <v>5320972</v>
      </c>
      <c r="F44" s="33" t="s">
        <v>76</v>
      </c>
      <c r="G44" s="26"/>
      <c r="H44" s="26"/>
      <c r="I44" s="30"/>
      <c r="J44" s="34"/>
    </row>
    <row r="45" spans="1:10" x14ac:dyDescent="0.25">
      <c r="A45" s="29" t="s">
        <v>77</v>
      </c>
      <c r="B45" s="26">
        <v>2780.45</v>
      </c>
      <c r="C45" s="26">
        <v>2950</v>
      </c>
      <c r="D45" s="30">
        <v>10305.06</v>
      </c>
      <c r="E45" s="31">
        <v>2950</v>
      </c>
      <c r="F45" s="33" t="s">
        <v>78</v>
      </c>
      <c r="G45" s="26">
        <v>0</v>
      </c>
      <c r="H45" s="26"/>
      <c r="I45" s="30"/>
      <c r="J45" s="34"/>
    </row>
    <row r="46" spans="1:10" ht="16.5" x14ac:dyDescent="0.25">
      <c r="A46" s="29" t="s">
        <v>79</v>
      </c>
      <c r="B46" s="26">
        <v>509229.87</v>
      </c>
      <c r="C46" s="26">
        <v>11663082</v>
      </c>
      <c r="D46" s="30">
        <v>432528.37</v>
      </c>
      <c r="E46" s="31">
        <v>2665085</v>
      </c>
      <c r="F46" s="32" t="s">
        <v>80</v>
      </c>
      <c r="G46" s="26"/>
      <c r="H46" s="26"/>
      <c r="I46" s="30"/>
      <c r="J46" s="34"/>
    </row>
    <row r="47" spans="1:10" ht="16.5" x14ac:dyDescent="0.25">
      <c r="A47" s="29" t="s">
        <v>81</v>
      </c>
      <c r="B47" s="26">
        <v>-0.39</v>
      </c>
      <c r="C47" s="26"/>
      <c r="D47" s="30">
        <v>1282322.52</v>
      </c>
      <c r="E47" s="31">
        <v>-0.39</v>
      </c>
      <c r="F47" s="32" t="s">
        <v>82</v>
      </c>
      <c r="G47" s="26">
        <v>228103.85</v>
      </c>
      <c r="H47" s="26">
        <v>215423</v>
      </c>
      <c r="I47" s="30">
        <v>228103.85</v>
      </c>
      <c r="J47" s="31">
        <v>202650</v>
      </c>
    </row>
    <row r="48" spans="1:10" ht="16.5" x14ac:dyDescent="0.25">
      <c r="A48" s="43" t="s">
        <v>83</v>
      </c>
      <c r="B48" s="26"/>
      <c r="C48" s="26"/>
      <c r="D48" s="30"/>
      <c r="E48" s="34"/>
      <c r="F48" s="32" t="s">
        <v>84</v>
      </c>
      <c r="G48" s="26"/>
      <c r="H48" s="26"/>
      <c r="I48" s="30"/>
      <c r="J48" s="34"/>
    </row>
    <row r="49" spans="1:10" ht="16.5" x14ac:dyDescent="0.25">
      <c r="A49" s="38" t="s">
        <v>85</v>
      </c>
      <c r="B49" s="26">
        <v>422183.5</v>
      </c>
      <c r="C49" s="26">
        <v>3065381</v>
      </c>
      <c r="D49" s="26">
        <f>SUM(D50:D55)</f>
        <v>90534.38</v>
      </c>
      <c r="E49" s="27">
        <f>SUM(E50:E55)</f>
        <v>72183.5</v>
      </c>
      <c r="F49" s="44"/>
      <c r="G49" s="26"/>
      <c r="H49" s="26"/>
      <c r="I49" s="26"/>
      <c r="J49" s="27"/>
    </row>
    <row r="50" spans="1:10" ht="15.75" x14ac:dyDescent="0.25">
      <c r="A50" s="29" t="s">
        <v>39</v>
      </c>
      <c r="B50" s="26"/>
      <c r="C50" s="26"/>
      <c r="D50" s="30"/>
      <c r="E50" s="34"/>
      <c r="F50" s="45" t="s">
        <v>86</v>
      </c>
      <c r="G50" s="22">
        <v>104812533.23</v>
      </c>
      <c r="H50" s="22">
        <v>123181488</v>
      </c>
      <c r="I50" s="22">
        <f>I51+I52+I53+I58+I59+I67</f>
        <v>83974621.730000019</v>
      </c>
      <c r="J50" s="23">
        <f>J51+J52+J53+J58+J59+J67</f>
        <v>92557825.090000004</v>
      </c>
    </row>
    <row r="51" spans="1:10" ht="16.5" x14ac:dyDescent="0.25">
      <c r="A51" s="29" t="s">
        <v>40</v>
      </c>
      <c r="B51" s="26">
        <v>350000</v>
      </c>
      <c r="C51" s="26"/>
      <c r="D51" s="30"/>
      <c r="E51" s="34"/>
      <c r="F51" s="32" t="s">
        <v>87</v>
      </c>
      <c r="G51" s="26"/>
      <c r="H51" s="26"/>
      <c r="I51" s="30"/>
      <c r="J51" s="31"/>
    </row>
    <row r="52" spans="1:10" ht="16.5" x14ac:dyDescent="0.25">
      <c r="A52" s="29" t="s">
        <v>42</v>
      </c>
      <c r="B52" s="26"/>
      <c r="C52" s="26"/>
      <c r="D52" s="30"/>
      <c r="E52" s="34"/>
      <c r="F52" s="32" t="s">
        <v>88</v>
      </c>
      <c r="G52" s="26"/>
      <c r="H52" s="26"/>
      <c r="I52" s="30"/>
      <c r="J52" s="31"/>
    </row>
    <row r="53" spans="1:10" ht="16.5" x14ac:dyDescent="0.25">
      <c r="A53" s="29" t="s">
        <v>44</v>
      </c>
      <c r="B53" s="26"/>
      <c r="C53" s="26"/>
      <c r="D53" s="30"/>
      <c r="E53" s="34"/>
      <c r="F53" s="32" t="s">
        <v>89</v>
      </c>
      <c r="G53" s="26">
        <v>47647704.219999999</v>
      </c>
      <c r="H53" s="26">
        <v>66232745</v>
      </c>
      <c r="I53" s="26">
        <f>SUM(I54:I57)</f>
        <v>24660505.200000003</v>
      </c>
      <c r="J53" s="27">
        <f>SUM(J54:J57)</f>
        <v>39773119.130000003</v>
      </c>
    </row>
    <row r="54" spans="1:10" x14ac:dyDescent="0.25">
      <c r="A54" s="29" t="s">
        <v>46</v>
      </c>
      <c r="B54" s="26"/>
      <c r="C54" s="26"/>
      <c r="D54" s="30"/>
      <c r="E54" s="34"/>
      <c r="F54" s="33" t="s">
        <v>72</v>
      </c>
      <c r="G54" s="26">
        <v>43387505.039999999</v>
      </c>
      <c r="H54" s="26">
        <v>53083429</v>
      </c>
      <c r="I54" s="30">
        <v>21073476.100000001</v>
      </c>
      <c r="J54" s="31">
        <f>9700000+19083429</f>
        <v>28783429</v>
      </c>
    </row>
    <row r="55" spans="1:10" x14ac:dyDescent="0.25">
      <c r="A55" s="29" t="s">
        <v>48</v>
      </c>
      <c r="B55" s="26">
        <v>72183.5</v>
      </c>
      <c r="C55" s="26">
        <v>3065381</v>
      </c>
      <c r="D55" s="30">
        <v>90534.38</v>
      </c>
      <c r="E55" s="31">
        <v>72183.5</v>
      </c>
      <c r="F55" s="33" t="s">
        <v>74</v>
      </c>
      <c r="G55" s="26">
        <v>2741204</v>
      </c>
      <c r="H55" s="26">
        <v>2723089</v>
      </c>
      <c r="I55" s="30">
        <v>2741204</v>
      </c>
      <c r="J55" s="31">
        <v>2723089</v>
      </c>
    </row>
    <row r="56" spans="1:10" ht="16.5" x14ac:dyDescent="0.25">
      <c r="A56" s="38" t="s">
        <v>90</v>
      </c>
      <c r="B56" s="26">
        <v>1760666.25</v>
      </c>
      <c r="C56" s="26">
        <v>1600000</v>
      </c>
      <c r="D56" s="30">
        <v>5869711.8200000003</v>
      </c>
      <c r="E56" s="31">
        <v>1860666</v>
      </c>
      <c r="F56" s="33" t="s">
        <v>76</v>
      </c>
      <c r="G56" s="26"/>
      <c r="H56" s="26"/>
      <c r="I56" s="30"/>
      <c r="J56" s="31"/>
    </row>
    <row r="57" spans="1:10" ht="16.5" x14ac:dyDescent="0.25">
      <c r="A57" s="38" t="s">
        <v>91</v>
      </c>
      <c r="B57" s="26">
        <v>3611800.82</v>
      </c>
      <c r="C57" s="26">
        <v>2167097</v>
      </c>
      <c r="D57" s="26">
        <f>SUM(D58:D59)</f>
        <v>1926968.35</v>
      </c>
      <c r="E57" s="27">
        <f>SUM(E58:E59)</f>
        <v>2167097</v>
      </c>
      <c r="F57" s="33" t="s">
        <v>78</v>
      </c>
      <c r="G57" s="26">
        <v>1518995.18</v>
      </c>
      <c r="H57" s="26">
        <v>10426227</v>
      </c>
      <c r="I57" s="30">
        <v>845825.1</v>
      </c>
      <c r="J57" s="31">
        <v>8266601.1299999999</v>
      </c>
    </row>
    <row r="58" spans="1:10" ht="16.5" x14ac:dyDescent="0.25">
      <c r="A58" s="43" t="s">
        <v>92</v>
      </c>
      <c r="B58" s="26">
        <v>3611800.82</v>
      </c>
      <c r="C58" s="26">
        <v>2167097</v>
      </c>
      <c r="D58" s="30">
        <v>1926968.35</v>
      </c>
      <c r="E58" s="31">
        <v>2167097</v>
      </c>
      <c r="F58" s="32" t="s">
        <v>93</v>
      </c>
      <c r="G58" s="26">
        <v>538699.52000000002</v>
      </c>
      <c r="H58" s="26">
        <v>313151</v>
      </c>
      <c r="I58" s="30">
        <v>587360.37</v>
      </c>
      <c r="J58" s="31">
        <v>539637.48</v>
      </c>
    </row>
    <row r="59" spans="1:10" ht="16.5" x14ac:dyDescent="0.25">
      <c r="A59" s="43" t="s">
        <v>94</v>
      </c>
      <c r="B59" s="26"/>
      <c r="C59" s="26"/>
      <c r="D59" s="30"/>
      <c r="E59" s="31"/>
      <c r="F59" s="32" t="s">
        <v>95</v>
      </c>
      <c r="G59" s="26">
        <v>56113033.909999996</v>
      </c>
      <c r="H59" s="26">
        <v>55890592</v>
      </c>
      <c r="I59" s="26">
        <f>SUM(I60:I66)</f>
        <v>58046764.980000004</v>
      </c>
      <c r="J59" s="27">
        <f>SUM(J60:J66)</f>
        <v>51736972.480000004</v>
      </c>
    </row>
    <row r="60" spans="1:10" x14ac:dyDescent="0.25">
      <c r="A60" s="46"/>
      <c r="B60" s="47"/>
      <c r="C60" s="47"/>
      <c r="D60" s="47"/>
      <c r="E60" s="48"/>
      <c r="F60" s="33" t="s">
        <v>96</v>
      </c>
      <c r="G60" s="26">
        <v>14521008.82</v>
      </c>
      <c r="H60" s="26">
        <v>14372231</v>
      </c>
      <c r="I60" s="30">
        <v>13627031.710000001</v>
      </c>
      <c r="J60" s="31">
        <v>14849505.48</v>
      </c>
    </row>
    <row r="61" spans="1:10" x14ac:dyDescent="0.25">
      <c r="A61" s="46"/>
      <c r="B61" s="49"/>
      <c r="C61" s="49"/>
      <c r="D61" s="49"/>
      <c r="E61" s="50"/>
      <c r="F61" s="33" t="s">
        <v>97</v>
      </c>
      <c r="G61" s="26"/>
      <c r="H61" s="26"/>
      <c r="I61" s="30"/>
      <c r="J61" s="31"/>
    </row>
    <row r="62" spans="1:10" x14ac:dyDescent="0.25">
      <c r="A62" s="46"/>
      <c r="B62" s="49"/>
      <c r="C62" s="49"/>
      <c r="D62" s="49"/>
      <c r="E62" s="50"/>
      <c r="F62" s="33" t="s">
        <v>98</v>
      </c>
      <c r="G62" s="26">
        <v>13614681.220000001</v>
      </c>
      <c r="H62" s="26">
        <v>11352347</v>
      </c>
      <c r="I62" s="30">
        <v>10839645.310000001</v>
      </c>
      <c r="J62" s="31">
        <v>10673311</v>
      </c>
    </row>
    <row r="63" spans="1:10" x14ac:dyDescent="0.25">
      <c r="A63" s="46"/>
      <c r="B63" s="49"/>
      <c r="C63" s="49"/>
      <c r="D63" s="49"/>
      <c r="E63" s="50"/>
      <c r="F63" s="33" t="s">
        <v>99</v>
      </c>
      <c r="G63" s="26">
        <v>2583169.65</v>
      </c>
      <c r="H63" s="26">
        <v>4057576</v>
      </c>
      <c r="I63" s="30">
        <v>11204164.130000001</v>
      </c>
      <c r="J63" s="31">
        <v>2103715</v>
      </c>
    </row>
    <row r="64" spans="1:10" x14ac:dyDescent="0.25">
      <c r="A64" s="46"/>
      <c r="B64" s="49"/>
      <c r="C64" s="49"/>
      <c r="D64" s="49"/>
      <c r="E64" s="50"/>
      <c r="F64" s="33" t="s">
        <v>100</v>
      </c>
      <c r="G64" s="26"/>
      <c r="H64" s="26"/>
      <c r="I64" s="30"/>
      <c r="J64" s="31"/>
    </row>
    <row r="65" spans="1:10" x14ac:dyDescent="0.25">
      <c r="A65" s="46"/>
      <c r="B65" s="49"/>
      <c r="C65" s="49"/>
      <c r="D65" s="49"/>
      <c r="E65" s="50"/>
      <c r="F65" s="33" t="s">
        <v>101</v>
      </c>
      <c r="G65" s="26">
        <v>18433667.059999999</v>
      </c>
      <c r="H65" s="26">
        <v>19349238</v>
      </c>
      <c r="I65" s="30">
        <v>14465361.08</v>
      </c>
      <c r="J65" s="31">
        <v>17351241</v>
      </c>
    </row>
    <row r="66" spans="1:10" x14ac:dyDescent="0.25">
      <c r="A66" s="46"/>
      <c r="B66" s="49"/>
      <c r="C66" s="49"/>
      <c r="D66" s="49"/>
      <c r="E66" s="50"/>
      <c r="F66" s="33" t="s">
        <v>102</v>
      </c>
      <c r="G66" s="26">
        <v>6960507.1600000001</v>
      </c>
      <c r="H66" s="26">
        <v>6759200</v>
      </c>
      <c r="I66" s="30">
        <v>7910562.75</v>
      </c>
      <c r="J66" s="31">
        <v>6759200</v>
      </c>
    </row>
    <row r="67" spans="1:10" ht="16.5" x14ac:dyDescent="0.25">
      <c r="A67" s="46"/>
      <c r="B67" s="49"/>
      <c r="C67" s="49"/>
      <c r="D67" s="49"/>
      <c r="E67" s="50"/>
      <c r="F67" s="32" t="s">
        <v>103</v>
      </c>
      <c r="G67" s="26">
        <v>513095.58</v>
      </c>
      <c r="H67" s="26">
        <v>745000</v>
      </c>
      <c r="I67" s="30">
        <v>679991.18</v>
      </c>
      <c r="J67" s="31">
        <v>508096</v>
      </c>
    </row>
    <row r="68" spans="1:10" ht="15.75" thickBot="1" x14ac:dyDescent="0.3">
      <c r="A68" s="46"/>
      <c r="B68" s="49"/>
      <c r="C68" s="49"/>
      <c r="D68" s="49"/>
      <c r="E68" s="50"/>
      <c r="F68" s="39"/>
      <c r="G68" s="51"/>
      <c r="H68" s="51"/>
      <c r="I68" s="52"/>
      <c r="J68" s="53"/>
    </row>
    <row r="69" spans="1:10" ht="16.5" thickBot="1" x14ac:dyDescent="0.3">
      <c r="A69" s="54" t="s">
        <v>104</v>
      </c>
      <c r="B69" s="55">
        <v>445493832.28000003</v>
      </c>
      <c r="C69" s="55">
        <v>431998267</v>
      </c>
      <c r="D69" s="55">
        <f>D9+D32</f>
        <v>410486277.75</v>
      </c>
      <c r="E69" s="55">
        <f>E9+E32</f>
        <v>400813799.00000006</v>
      </c>
      <c r="F69" s="56" t="s">
        <v>105</v>
      </c>
      <c r="G69" s="55">
        <v>445493832.28000003</v>
      </c>
      <c r="H69" s="55">
        <v>431998267</v>
      </c>
      <c r="I69" s="55">
        <f>I9+I35+I50</f>
        <v>410486277.75</v>
      </c>
      <c r="J69" s="55">
        <f>J9+J35+J50</f>
        <v>400813799</v>
      </c>
    </row>
    <row r="71" spans="1:10" x14ac:dyDescent="0.25">
      <c r="G71" s="57"/>
      <c r="H71" s="57"/>
      <c r="I71" s="57"/>
      <c r="J71" s="57"/>
    </row>
  </sheetData>
  <mergeCells count="2">
    <mergeCell ref="A6:A7"/>
    <mergeCell ref="F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6"/>
  <sheetViews>
    <sheetView zoomScale="75" zoomScaleNormal="75" workbookViewId="0"/>
  </sheetViews>
  <sheetFormatPr baseColWidth="10" defaultRowHeight="15" x14ac:dyDescent="0.25"/>
  <cols>
    <col min="2" max="2" width="62.7109375" customWidth="1"/>
    <col min="3" max="3" width="18.42578125" customWidth="1"/>
    <col min="4" max="4" width="18.5703125" customWidth="1"/>
    <col min="5" max="5" width="18" customWidth="1"/>
  </cols>
  <sheetData>
    <row r="2" spans="2:5" ht="18" x14ac:dyDescent="0.25">
      <c r="B2" s="94" t="s">
        <v>106</v>
      </c>
      <c r="C2" s="94"/>
      <c r="D2" s="94"/>
      <c r="E2" s="94"/>
    </row>
    <row r="3" spans="2:5" ht="15.75" x14ac:dyDescent="0.25">
      <c r="B3" s="58"/>
      <c r="C3" s="1"/>
      <c r="D3" s="1"/>
      <c r="E3" s="2"/>
    </row>
    <row r="4" spans="2:5" ht="15.75" x14ac:dyDescent="0.25">
      <c r="B4" s="5"/>
      <c r="C4" s="1"/>
      <c r="D4" s="1"/>
      <c r="E4" s="2"/>
    </row>
    <row r="5" spans="2:5" ht="15.75" x14ac:dyDescent="0.25">
      <c r="B5" s="5"/>
      <c r="C5" s="1"/>
      <c r="D5" s="1"/>
      <c r="E5" s="2"/>
    </row>
    <row r="6" spans="2:5" ht="15.75" x14ac:dyDescent="0.25">
      <c r="B6" s="5" t="s">
        <v>1</v>
      </c>
      <c r="C6" s="1"/>
      <c r="D6" s="1"/>
      <c r="E6" s="2"/>
    </row>
    <row r="7" spans="2:5" ht="16.5" thickBot="1" x14ac:dyDescent="0.3">
      <c r="B7" s="1"/>
      <c r="C7" s="1"/>
      <c r="D7" s="1"/>
      <c r="E7" s="6"/>
    </row>
    <row r="8" spans="2:5" ht="15.75" x14ac:dyDescent="0.25">
      <c r="B8" s="59"/>
      <c r="C8" s="60" t="s">
        <v>4</v>
      </c>
      <c r="D8" s="11" t="s">
        <v>5</v>
      </c>
      <c r="E8" s="12" t="s">
        <v>6</v>
      </c>
    </row>
    <row r="9" spans="2:5" ht="16.5" thickBot="1" x14ac:dyDescent="0.3">
      <c r="B9" s="61"/>
      <c r="C9" s="62">
        <v>2015</v>
      </c>
      <c r="D9" s="15">
        <v>42277</v>
      </c>
      <c r="E9" s="16" t="s">
        <v>8</v>
      </c>
    </row>
    <row r="10" spans="2:5" ht="16.5" thickTop="1" x14ac:dyDescent="0.25">
      <c r="B10" s="63"/>
      <c r="C10" s="64"/>
      <c r="D10" s="64"/>
      <c r="E10" s="65"/>
    </row>
    <row r="11" spans="2:5" ht="15.75" x14ac:dyDescent="0.25">
      <c r="B11" s="66" t="s">
        <v>107</v>
      </c>
      <c r="C11" s="26"/>
      <c r="D11" s="26"/>
      <c r="E11" s="27"/>
    </row>
    <row r="12" spans="2:5" ht="16.5" x14ac:dyDescent="0.25">
      <c r="B12" s="67" t="s">
        <v>108</v>
      </c>
      <c r="C12" s="26">
        <v>447071729</v>
      </c>
      <c r="D12" s="26">
        <f>D13+D18</f>
        <v>332827764.81</v>
      </c>
      <c r="E12" s="27">
        <f>E13+E18</f>
        <v>447802168</v>
      </c>
    </row>
    <row r="13" spans="2:5" x14ac:dyDescent="0.25">
      <c r="B13" s="68" t="s">
        <v>109</v>
      </c>
      <c r="C13" s="26">
        <v>0</v>
      </c>
      <c r="D13" s="26">
        <f>SUM(D14:D17)</f>
        <v>0</v>
      </c>
      <c r="E13" s="27">
        <f>SUM(E14:E17)</f>
        <v>0</v>
      </c>
    </row>
    <row r="14" spans="2:5" x14ac:dyDescent="0.25">
      <c r="B14" s="69" t="s">
        <v>110</v>
      </c>
      <c r="C14" s="26"/>
      <c r="D14" s="30"/>
      <c r="E14" s="31"/>
    </row>
    <row r="15" spans="2:5" x14ac:dyDescent="0.25">
      <c r="B15" s="69" t="s">
        <v>111</v>
      </c>
      <c r="C15" s="26"/>
      <c r="D15" s="30"/>
      <c r="E15" s="31"/>
    </row>
    <row r="16" spans="2:5" x14ac:dyDescent="0.25">
      <c r="B16" s="69" t="s">
        <v>112</v>
      </c>
      <c r="C16" s="26"/>
      <c r="D16" s="30"/>
      <c r="E16" s="31"/>
    </row>
    <row r="17" spans="2:5" x14ac:dyDescent="0.25">
      <c r="B17" s="69" t="s">
        <v>113</v>
      </c>
      <c r="C17" s="26"/>
      <c r="D17" s="30"/>
      <c r="E17" s="31"/>
    </row>
    <row r="18" spans="2:5" x14ac:dyDescent="0.25">
      <c r="B18" s="29" t="s">
        <v>114</v>
      </c>
      <c r="C18" s="26">
        <v>447071729</v>
      </c>
      <c r="D18" s="26">
        <f>SUM(D19:D22)</f>
        <v>332827764.81</v>
      </c>
      <c r="E18" s="27">
        <f>SUM(E19:E22)</f>
        <v>447802168</v>
      </c>
    </row>
    <row r="19" spans="2:5" x14ac:dyDescent="0.25">
      <c r="B19" s="69" t="s">
        <v>115</v>
      </c>
      <c r="C19" s="26">
        <v>440299350</v>
      </c>
      <c r="D19" s="30">
        <v>327122755.5</v>
      </c>
      <c r="E19" s="31">
        <v>440011350</v>
      </c>
    </row>
    <row r="20" spans="2:5" x14ac:dyDescent="0.25">
      <c r="B20" s="69" t="s">
        <v>116</v>
      </c>
      <c r="C20" s="26">
        <v>408613</v>
      </c>
      <c r="D20" s="30">
        <v>236045.09</v>
      </c>
      <c r="E20" s="31">
        <v>260518</v>
      </c>
    </row>
    <row r="21" spans="2:5" x14ac:dyDescent="0.25">
      <c r="B21" s="69" t="s">
        <v>117</v>
      </c>
      <c r="C21" s="26">
        <v>6220846</v>
      </c>
      <c r="D21" s="30">
        <v>5358954.22</v>
      </c>
      <c r="E21" s="31">
        <v>7383900</v>
      </c>
    </row>
    <row r="22" spans="2:5" x14ac:dyDescent="0.25">
      <c r="B22" s="69" t="s">
        <v>118</v>
      </c>
      <c r="C22" s="26">
        <v>142920</v>
      </c>
      <c r="D22" s="30">
        <v>110010</v>
      </c>
      <c r="E22" s="31">
        <v>146400</v>
      </c>
    </row>
    <row r="23" spans="2:5" ht="16.5" x14ac:dyDescent="0.25">
      <c r="B23" s="70" t="s">
        <v>119</v>
      </c>
      <c r="C23" s="26"/>
      <c r="D23" s="30"/>
      <c r="E23" s="31"/>
    </row>
    <row r="24" spans="2:5" ht="16.5" x14ac:dyDescent="0.25">
      <c r="B24" s="70" t="s">
        <v>120</v>
      </c>
      <c r="C24" s="26"/>
      <c r="D24" s="30">
        <v>204180.28</v>
      </c>
      <c r="E24" s="71">
        <v>180649</v>
      </c>
    </row>
    <row r="25" spans="2:5" ht="16.5" x14ac:dyDescent="0.25">
      <c r="B25" s="72" t="s">
        <v>121</v>
      </c>
      <c r="C25" s="26">
        <v>-63456614</v>
      </c>
      <c r="D25" s="26">
        <f>SUM(D26:D29)</f>
        <v>-40349472.549999997</v>
      </c>
      <c r="E25" s="27">
        <f>SUM(E26:E29)</f>
        <v>-57983009</v>
      </c>
    </row>
    <row r="26" spans="2:5" x14ac:dyDescent="0.25">
      <c r="B26" s="68" t="s">
        <v>122</v>
      </c>
      <c r="C26" s="26"/>
      <c r="D26" s="30"/>
      <c r="E26" s="31"/>
    </row>
    <row r="27" spans="2:5" x14ac:dyDescent="0.25">
      <c r="B27" s="73" t="s">
        <v>123</v>
      </c>
      <c r="C27" s="74">
        <v>-63456614</v>
      </c>
      <c r="D27" s="75">
        <v>-40349472.549999997</v>
      </c>
      <c r="E27" s="31">
        <v>-57983009</v>
      </c>
    </row>
    <row r="28" spans="2:5" x14ac:dyDescent="0.25">
      <c r="B28" s="73" t="s">
        <v>124</v>
      </c>
      <c r="C28" s="74"/>
      <c r="D28" s="75"/>
      <c r="E28" s="31"/>
    </row>
    <row r="29" spans="2:5" x14ac:dyDescent="0.25">
      <c r="B29" s="73" t="s">
        <v>125</v>
      </c>
      <c r="C29" s="74"/>
      <c r="D29" s="75"/>
      <c r="E29" s="31"/>
    </row>
    <row r="30" spans="2:5" ht="16.5" x14ac:dyDescent="0.25">
      <c r="B30" s="76" t="s">
        <v>126</v>
      </c>
      <c r="C30" s="74">
        <v>55350215</v>
      </c>
      <c r="D30" s="74">
        <f>SUM(D31:D33)</f>
        <v>40867242.850000001</v>
      </c>
      <c r="E30" s="27">
        <f>SUM(E31:E33)</f>
        <v>55456975</v>
      </c>
    </row>
    <row r="31" spans="2:5" x14ac:dyDescent="0.25">
      <c r="B31" s="73" t="s">
        <v>127</v>
      </c>
      <c r="C31" s="26">
        <v>19261648</v>
      </c>
      <c r="D31" s="30">
        <f>28777829.25-14163944.46-931688.44</f>
        <v>13682196.35</v>
      </c>
      <c r="E31" s="31">
        <v>19368409</v>
      </c>
    </row>
    <row r="32" spans="2:5" x14ac:dyDescent="0.25">
      <c r="B32" s="73" t="s">
        <v>128</v>
      </c>
      <c r="C32" s="26">
        <v>36088567</v>
      </c>
      <c r="D32" s="30">
        <f>27185046.5-118622</f>
        <v>27066424.5</v>
      </c>
      <c r="E32" s="31">
        <v>36088566</v>
      </c>
    </row>
    <row r="33" spans="2:5" x14ac:dyDescent="0.25">
      <c r="B33" s="73" t="s">
        <v>129</v>
      </c>
      <c r="C33" s="26"/>
      <c r="D33" s="30">
        <v>118622</v>
      </c>
      <c r="E33" s="31"/>
    </row>
    <row r="34" spans="2:5" ht="16.5" x14ac:dyDescent="0.25">
      <c r="B34" s="77" t="s">
        <v>130</v>
      </c>
      <c r="C34" s="74">
        <v>-394379012</v>
      </c>
      <c r="D34" s="74">
        <f>SUM(D35:D37)</f>
        <v>-295677643.49000001</v>
      </c>
      <c r="E34" s="27">
        <f>SUM(E35:E37)</f>
        <v>-402612489</v>
      </c>
    </row>
    <row r="35" spans="2:5" x14ac:dyDescent="0.25">
      <c r="B35" s="73" t="s">
        <v>131</v>
      </c>
      <c r="C35" s="74">
        <v>-298045587</v>
      </c>
      <c r="D35" s="75">
        <v>-219708650.41</v>
      </c>
      <c r="E35" s="31">
        <v>-304557327</v>
      </c>
    </row>
    <row r="36" spans="2:5" x14ac:dyDescent="0.25">
      <c r="B36" s="73" t="s">
        <v>132</v>
      </c>
      <c r="C36" s="74">
        <v>-96333425</v>
      </c>
      <c r="D36" s="75">
        <v>-75968993.079999998</v>
      </c>
      <c r="E36" s="31">
        <v>-98055162</v>
      </c>
    </row>
    <row r="37" spans="2:5" x14ac:dyDescent="0.25">
      <c r="B37" s="73" t="s">
        <v>133</v>
      </c>
      <c r="C37" s="74"/>
      <c r="D37" s="75"/>
      <c r="E37" s="31"/>
    </row>
    <row r="38" spans="2:5" ht="16.5" x14ac:dyDescent="0.25">
      <c r="B38" s="77" t="s">
        <v>134</v>
      </c>
      <c r="C38" s="74">
        <v>-35242769</v>
      </c>
      <c r="D38" s="74">
        <f>SUM(D39:D42)</f>
        <v>-23139558.050000001</v>
      </c>
      <c r="E38" s="27">
        <f>SUM(E39:E42)</f>
        <v>-36345592</v>
      </c>
    </row>
    <row r="39" spans="2:5" x14ac:dyDescent="0.25">
      <c r="B39" s="73" t="s">
        <v>135</v>
      </c>
      <c r="C39" s="74">
        <v>-32351852</v>
      </c>
      <c r="D39" s="75">
        <v>-20560098.210000001</v>
      </c>
      <c r="E39" s="31">
        <v>-32715023</v>
      </c>
    </row>
    <row r="40" spans="2:5" x14ac:dyDescent="0.25">
      <c r="B40" s="73" t="s">
        <v>136</v>
      </c>
      <c r="C40" s="74">
        <v>-2890917</v>
      </c>
      <c r="D40" s="75">
        <v>-2579459.84</v>
      </c>
      <c r="E40" s="31">
        <v>-3630569</v>
      </c>
    </row>
    <row r="41" spans="2:5" x14ac:dyDescent="0.25">
      <c r="B41" s="73" t="s">
        <v>137</v>
      </c>
      <c r="C41" s="74"/>
      <c r="D41" s="75"/>
      <c r="E41" s="31"/>
    </row>
    <row r="42" spans="2:5" x14ac:dyDescent="0.25">
      <c r="B42" s="73" t="s">
        <v>138</v>
      </c>
      <c r="C42" s="74"/>
      <c r="D42" s="75"/>
      <c r="E42" s="31"/>
    </row>
    <row r="43" spans="2:5" ht="16.5" x14ac:dyDescent="0.25">
      <c r="B43" s="77" t="s">
        <v>139</v>
      </c>
      <c r="C43" s="26">
        <v>-33979740</v>
      </c>
      <c r="D43" s="26">
        <f>SUM(D44:D46)</f>
        <v>-25458661.43</v>
      </c>
      <c r="E43" s="27">
        <f>SUM(E44:E46)</f>
        <v>-34147836.370000005</v>
      </c>
    </row>
    <row r="44" spans="2:5" x14ac:dyDescent="0.25">
      <c r="B44" s="73" t="s">
        <v>140</v>
      </c>
      <c r="C44" s="74">
        <v>-255765</v>
      </c>
      <c r="D44" s="75">
        <f>-4920.02-251215.07</f>
        <v>-256135.09</v>
      </c>
      <c r="E44" s="31">
        <v>-331030.63</v>
      </c>
    </row>
    <row r="45" spans="2:5" x14ac:dyDescent="0.25">
      <c r="B45" s="73" t="s">
        <v>141</v>
      </c>
      <c r="C45" s="74">
        <v>-33715865</v>
      </c>
      <c r="D45" s="75">
        <f>-25458661.43+6082.56+4920.02+251215.07</f>
        <v>-25196443.780000001</v>
      </c>
      <c r="E45" s="31">
        <v>-33808695.600000001</v>
      </c>
    </row>
    <row r="46" spans="2:5" x14ac:dyDescent="0.25">
      <c r="B46" s="73" t="s">
        <v>142</v>
      </c>
      <c r="C46" s="74">
        <v>-8110</v>
      </c>
      <c r="D46" s="75">
        <v>-6082.56</v>
      </c>
      <c r="E46" s="31">
        <v>-8110.14</v>
      </c>
    </row>
    <row r="47" spans="2:5" ht="16.5" x14ac:dyDescent="0.25">
      <c r="B47" s="77" t="s">
        <v>143</v>
      </c>
      <c r="C47" s="26">
        <v>10689578</v>
      </c>
      <c r="D47" s="30">
        <v>8672350</v>
      </c>
      <c r="E47" s="31">
        <v>11139647.949999999</v>
      </c>
    </row>
    <row r="48" spans="2:5" ht="16.5" x14ac:dyDescent="0.25">
      <c r="B48" s="77" t="s">
        <v>144</v>
      </c>
      <c r="C48" s="26"/>
      <c r="D48" s="30"/>
      <c r="E48" s="31"/>
    </row>
    <row r="49" spans="2:5" ht="16.5" x14ac:dyDescent="0.25">
      <c r="B49" s="76" t="s">
        <v>145</v>
      </c>
      <c r="C49" s="26">
        <v>0</v>
      </c>
      <c r="D49" s="26">
        <f>SUM(D50:D51)</f>
        <v>-62284.09</v>
      </c>
      <c r="E49" s="27">
        <f>SUM(E50:E51)</f>
        <v>-62284</v>
      </c>
    </row>
    <row r="50" spans="2:5" x14ac:dyDescent="0.25">
      <c r="B50" s="73" t="s">
        <v>146</v>
      </c>
      <c r="C50" s="26"/>
      <c r="D50" s="30">
        <v>-82024.09</v>
      </c>
      <c r="E50" s="31">
        <v>-82024</v>
      </c>
    </row>
    <row r="51" spans="2:5" x14ac:dyDescent="0.25">
      <c r="B51" s="73" t="s">
        <v>147</v>
      </c>
      <c r="C51" s="26"/>
      <c r="D51" s="30">
        <v>19740</v>
      </c>
      <c r="E51" s="31">
        <v>19740</v>
      </c>
    </row>
    <row r="52" spans="2:5" ht="16.5" x14ac:dyDescent="0.25">
      <c r="B52" s="77" t="s">
        <v>148</v>
      </c>
      <c r="C52" s="47">
        <v>15348308</v>
      </c>
      <c r="D52" s="47">
        <f>SUM(D53:D54)</f>
        <v>15095632.9</v>
      </c>
      <c r="E52" s="48">
        <f>SUM(E53:E54)</f>
        <v>15098946</v>
      </c>
    </row>
    <row r="53" spans="2:5" x14ac:dyDescent="0.25">
      <c r="B53" s="73" t="s">
        <v>149</v>
      </c>
      <c r="C53" s="26">
        <v>15348308</v>
      </c>
      <c r="D53" s="30">
        <f>14163944.46+931688.44</f>
        <v>15095632.9</v>
      </c>
      <c r="E53" s="31">
        <v>15098946</v>
      </c>
    </row>
    <row r="54" spans="2:5" x14ac:dyDescent="0.25">
      <c r="B54" s="73" t="s">
        <v>150</v>
      </c>
      <c r="C54" s="74"/>
      <c r="D54" s="75"/>
      <c r="E54" s="31"/>
    </row>
    <row r="55" spans="2:5" ht="16.5" x14ac:dyDescent="0.25">
      <c r="B55" s="78" t="s">
        <v>151</v>
      </c>
      <c r="C55" s="79">
        <v>1401695</v>
      </c>
      <c r="D55" s="79">
        <f>D12+D23+D24+D25+D30+D34+D38+D43+D47+D48+D49+D52</f>
        <v>12979551.229999976</v>
      </c>
      <c r="E55" s="80">
        <f>E12+E23+E24+E25+E30+E34+E38+E43+E47+E48+E49+E52</f>
        <v>-1472824.4200000055</v>
      </c>
    </row>
    <row r="56" spans="2:5" ht="16.5" x14ac:dyDescent="0.25">
      <c r="B56" s="81" t="s">
        <v>152</v>
      </c>
      <c r="C56" s="49">
        <v>2725589</v>
      </c>
      <c r="D56" s="49">
        <f>D57+D60+D63</f>
        <v>4946498.8600000003</v>
      </c>
      <c r="E56" s="50">
        <f>E57+E60+E63</f>
        <v>4975839.66</v>
      </c>
    </row>
    <row r="57" spans="2:5" x14ac:dyDescent="0.25">
      <c r="B57" s="43" t="s">
        <v>153</v>
      </c>
      <c r="C57" s="26">
        <v>0</v>
      </c>
      <c r="D57" s="26">
        <f>SUM(D58:D59)</f>
        <v>0</v>
      </c>
      <c r="E57" s="27">
        <f>SUM(E58:E59)</f>
        <v>0</v>
      </c>
    </row>
    <row r="58" spans="2:5" x14ac:dyDescent="0.25">
      <c r="B58" s="43" t="s">
        <v>154</v>
      </c>
      <c r="C58" s="26"/>
      <c r="D58" s="30"/>
      <c r="E58" s="31"/>
    </row>
    <row r="59" spans="2:5" x14ac:dyDescent="0.25">
      <c r="B59" s="43" t="s">
        <v>155</v>
      </c>
      <c r="C59" s="26"/>
      <c r="D59" s="30"/>
      <c r="E59" s="31"/>
    </row>
    <row r="60" spans="2:5" x14ac:dyDescent="0.25">
      <c r="B60" s="43" t="s">
        <v>156</v>
      </c>
      <c r="C60" s="26">
        <v>2725589</v>
      </c>
      <c r="D60" s="26">
        <f>SUM(D61:D62)</f>
        <v>4946498.8600000003</v>
      </c>
      <c r="E60" s="27">
        <f>SUM(E61:E62)</f>
        <v>4975839.66</v>
      </c>
    </row>
    <row r="61" spans="2:5" x14ac:dyDescent="0.25">
      <c r="B61" s="43" t="s">
        <v>157</v>
      </c>
      <c r="C61" s="26"/>
      <c r="D61" s="30"/>
      <c r="E61" s="31"/>
    </row>
    <row r="62" spans="2:5" x14ac:dyDescent="0.25">
      <c r="B62" s="43" t="s">
        <v>158</v>
      </c>
      <c r="C62" s="26">
        <v>2725589</v>
      </c>
      <c r="D62" s="30">
        <v>4946498.8600000003</v>
      </c>
      <c r="E62" s="31">
        <v>4975839.66</v>
      </c>
    </row>
    <row r="63" spans="2:5" x14ac:dyDescent="0.25">
      <c r="B63" s="43" t="s">
        <v>159</v>
      </c>
      <c r="C63" s="26"/>
      <c r="D63" s="30"/>
      <c r="E63" s="82"/>
    </row>
    <row r="64" spans="2:5" ht="16.5" x14ac:dyDescent="0.25">
      <c r="B64" s="76" t="s">
        <v>160</v>
      </c>
      <c r="C64" s="49">
        <v>-4127284</v>
      </c>
      <c r="D64" s="49">
        <f>SUM(D65:D67)</f>
        <v>-2356897.67</v>
      </c>
      <c r="E64" s="50">
        <f>SUM(E65:E67)</f>
        <v>-3462330</v>
      </c>
    </row>
    <row r="65" spans="2:5" x14ac:dyDescent="0.25">
      <c r="B65" s="43" t="s">
        <v>161</v>
      </c>
      <c r="C65" s="74"/>
      <c r="D65" s="75"/>
      <c r="E65" s="31"/>
    </row>
    <row r="66" spans="2:5" x14ac:dyDescent="0.25">
      <c r="B66" s="43" t="s">
        <v>162</v>
      </c>
      <c r="C66" s="74">
        <v>-4127284</v>
      </c>
      <c r="D66" s="75">
        <v>-2356897.67</v>
      </c>
      <c r="E66" s="31">
        <v>-3462330</v>
      </c>
    </row>
    <row r="67" spans="2:5" x14ac:dyDescent="0.25">
      <c r="B67" s="43" t="s">
        <v>163</v>
      </c>
      <c r="C67" s="74"/>
      <c r="D67" s="75"/>
      <c r="E67" s="31"/>
    </row>
    <row r="68" spans="2:5" ht="16.5" x14ac:dyDescent="0.25">
      <c r="B68" s="76" t="s">
        <v>164</v>
      </c>
      <c r="C68" s="49">
        <v>0</v>
      </c>
      <c r="D68" s="49">
        <f>SUM(D69:D70)</f>
        <v>0</v>
      </c>
      <c r="E68" s="50">
        <f>SUM(E69:E70)</f>
        <v>0</v>
      </c>
    </row>
    <row r="69" spans="2:5" x14ac:dyDescent="0.25">
      <c r="B69" s="43" t="s">
        <v>165</v>
      </c>
      <c r="C69" s="26"/>
      <c r="D69" s="30"/>
      <c r="E69" s="31"/>
    </row>
    <row r="70" spans="2:5" x14ac:dyDescent="0.25">
      <c r="B70" s="43" t="s">
        <v>166</v>
      </c>
      <c r="C70" s="26"/>
      <c r="D70" s="30"/>
      <c r="E70" s="31"/>
    </row>
    <row r="71" spans="2:5" ht="16.5" x14ac:dyDescent="0.25">
      <c r="B71" s="76" t="s">
        <v>167</v>
      </c>
      <c r="C71" s="26"/>
      <c r="D71" s="30">
        <v>1937.34</v>
      </c>
      <c r="E71" s="31">
        <v>1937.34</v>
      </c>
    </row>
    <row r="72" spans="2:5" ht="16.5" x14ac:dyDescent="0.25">
      <c r="B72" s="77" t="s">
        <v>168</v>
      </c>
      <c r="C72" s="26">
        <v>0</v>
      </c>
      <c r="D72" s="26">
        <f>SUM(D73:D74)</f>
        <v>0</v>
      </c>
      <c r="E72" s="27">
        <f>SUM(E73:E74)</f>
        <v>0</v>
      </c>
    </row>
    <row r="73" spans="2:5" x14ac:dyDescent="0.25">
      <c r="B73" s="73" t="s">
        <v>146</v>
      </c>
      <c r="C73" s="26"/>
      <c r="D73" s="30"/>
      <c r="E73" s="31"/>
    </row>
    <row r="74" spans="2:5" x14ac:dyDescent="0.25">
      <c r="B74" s="73" t="s">
        <v>169</v>
      </c>
      <c r="C74" s="49"/>
      <c r="D74" s="83"/>
      <c r="E74" s="84"/>
    </row>
    <row r="75" spans="2:5" ht="16.5" x14ac:dyDescent="0.25">
      <c r="B75" s="85" t="s">
        <v>170</v>
      </c>
      <c r="C75" s="79">
        <v>-1401695</v>
      </c>
      <c r="D75" s="79">
        <f>D56+D64+D68+D71+D72</f>
        <v>2591538.5300000003</v>
      </c>
      <c r="E75" s="80">
        <f>E56+E64+E68+E71+E72</f>
        <v>1515447.0000000002</v>
      </c>
    </row>
    <row r="76" spans="2:5" ht="16.5" x14ac:dyDescent="0.25">
      <c r="B76" s="85" t="s">
        <v>171</v>
      </c>
      <c r="C76" s="79">
        <v>0</v>
      </c>
      <c r="D76" s="79">
        <f>D55+D75</f>
        <v>15571089.759999976</v>
      </c>
      <c r="E76" s="80">
        <f>E55+E75</f>
        <v>42622.579999994719</v>
      </c>
    </row>
    <row r="77" spans="2:5" ht="16.5" x14ac:dyDescent="0.25">
      <c r="B77" s="76" t="s">
        <v>172</v>
      </c>
      <c r="C77" s="49"/>
      <c r="D77" s="83"/>
      <c r="E77" s="84"/>
    </row>
    <row r="78" spans="2:5" ht="16.5" x14ac:dyDescent="0.25">
      <c r="B78" s="85" t="s">
        <v>173</v>
      </c>
      <c r="C78" s="79">
        <v>0</v>
      </c>
      <c r="D78" s="79">
        <f>D76+D77</f>
        <v>15571089.759999976</v>
      </c>
      <c r="E78" s="80">
        <f>E76+E77</f>
        <v>42622.579999994719</v>
      </c>
    </row>
    <row r="79" spans="2:5" ht="16.5" x14ac:dyDescent="0.25">
      <c r="B79" s="38"/>
      <c r="C79" s="49"/>
      <c r="D79" s="49"/>
      <c r="E79" s="50"/>
    </row>
    <row r="80" spans="2:5" ht="15.75" x14ac:dyDescent="0.25">
      <c r="B80" s="45" t="s">
        <v>174</v>
      </c>
      <c r="C80" s="26"/>
      <c r="D80" s="26"/>
      <c r="E80" s="27"/>
    </row>
    <row r="81" spans="2:5" ht="16.5" x14ac:dyDescent="0.25">
      <c r="B81" s="76" t="s">
        <v>175</v>
      </c>
      <c r="C81" s="49"/>
      <c r="D81" s="30"/>
      <c r="E81" s="31"/>
    </row>
    <row r="82" spans="2:5" ht="17.25" thickBot="1" x14ac:dyDescent="0.3">
      <c r="B82" s="76"/>
      <c r="C82" s="26"/>
      <c r="D82" s="86"/>
      <c r="E82" s="87"/>
    </row>
    <row r="83" spans="2:5" ht="19.5" thickTop="1" thickBot="1" x14ac:dyDescent="0.3">
      <c r="B83" s="88" t="s">
        <v>176</v>
      </c>
      <c r="C83" s="89">
        <v>0</v>
      </c>
      <c r="D83" s="89">
        <f>D78+D81</f>
        <v>15571089.759999976</v>
      </c>
      <c r="E83" s="90">
        <f>E78+E81</f>
        <v>42622.579999994719</v>
      </c>
    </row>
    <row r="86" spans="2:5" x14ac:dyDescent="0.25">
      <c r="D86" s="57"/>
      <c r="E86" s="57"/>
    </row>
  </sheetData>
  <mergeCells count="1">
    <mergeCell ref="B2:E2"/>
  </mergeCells>
  <conditionalFormatting sqref="C14:E17 C24:D24 C58:E59 C47:D48 C19:D22 C53:D53 C61:E61 C31:D33 C63:E63 C62:D62">
    <cfRule type="cellIs" dxfId="4" priority="4" stopIfTrue="1" operator="lessThan">
      <formula>0</formula>
    </cfRule>
  </conditionalFormatting>
  <conditionalFormatting sqref="C28:E28 C39:D39 C42:E42 C44:D46 C54:E54 C35:D36 C65:E65 C67:E67 C66:D66">
    <cfRule type="cellIs" dxfId="3" priority="5" stopIfTrue="1" operator="greaterThan">
      <formula>0</formula>
    </cfRule>
  </conditionalFormatting>
  <conditionalFormatting sqref="E20 E22">
    <cfRule type="cellIs" dxfId="2" priority="3" stopIfTrue="1" operator="lessThan">
      <formula>0</formula>
    </cfRule>
  </conditionalFormatting>
  <conditionalFormatting sqref="E31:E33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 3ER.TTRE.</vt:lpstr>
      <vt:lpstr>PERDIDAS Y GANANCIAS 3ER.TTRE.</vt:lpstr>
      <vt:lpstr>'BALANCE  3ER.TTRE.'!Área_de_impresión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Fernández Getino Conejo</dc:creator>
  <cp:lastModifiedBy>Juan Francisco Fernández Getino Conejo</cp:lastModifiedBy>
  <cp:lastPrinted>2015-11-23T10:08:37Z</cp:lastPrinted>
  <dcterms:created xsi:type="dcterms:W3CDTF">2015-11-23T09:50:10Z</dcterms:created>
  <dcterms:modified xsi:type="dcterms:W3CDTF">2015-11-23T11:40:34Z</dcterms:modified>
</cp:coreProperties>
</file>