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74FFB0FF-B42D-4EE3-A686-83A1AC63BF2F}" xr6:coauthVersionLast="47" xr6:coauthVersionMax="47" xr10:uidLastSave="{00000000-0000-0000-0000-000000000000}"/>
  <bookViews>
    <workbookView xWindow="-108" yWindow="-108" windowWidth="30936" windowHeight="16776"/>
  </bookViews>
  <sheets>
    <sheet name="PMPP MAYO 2024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4" l="1"/>
  <c r="F16" i="4"/>
  <c r="E16" i="4"/>
  <c r="F15" i="4"/>
  <c r="E15" i="4"/>
  <c r="C17" i="4"/>
  <c r="D16" i="4"/>
  <c r="C16" i="4"/>
  <c r="D15" i="4"/>
  <c r="C15" i="4"/>
  <c r="F17" i="4"/>
  <c r="D17" i="4"/>
  <c r="H17" i="4"/>
  <c r="H15" i="4"/>
  <c r="H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<sst xmlns="http://schemas.openxmlformats.org/spreadsheetml/2006/main" count="12" uniqueCount="12">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</sst>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17" name="Imagen 1">
          <a:extLst>
            <a:ext uri="{FF2B5EF4-FFF2-40B4-BE49-F238E27FC236}">
              <a16:creationId xmlns:a16="http://schemas.microsoft.com/office/drawing/2014/main" id="{5EE35826-8261-1F57-4542-1327C7F9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560190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13FDA229-4BCD-5CF3-7C18-77A7DEE5523D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glesias\AppData\Local\Microsoft\Windows\INetCache\Content.Outlook\P4Q2AJAV\PMP%20informe%20a%2005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S"/>
      <sheetName val="INTERESES"/>
      <sheetName val="PAGOS PENDIENTES"/>
    </sheetNames>
    <sheetDataSet>
      <sheetData sheetId="0">
        <row r="9">
          <cell r="C9">
            <v>24.08</v>
          </cell>
          <cell r="E9">
            <v>9233799.9499999993</v>
          </cell>
          <cell r="G9">
            <v>72532.259999999995</v>
          </cell>
        </row>
        <row r="10">
          <cell r="C10">
            <v>51.56</v>
          </cell>
          <cell r="E10">
            <v>15667896.5</v>
          </cell>
          <cell r="G10">
            <v>378046.09</v>
          </cell>
        </row>
        <row r="12">
          <cell r="C12">
            <v>41.472620814176402</v>
          </cell>
        </row>
      </sheetData>
      <sheetData sheetId="1"/>
      <sheetData sheetId="2">
        <row r="8">
          <cell r="C8">
            <v>33.99</v>
          </cell>
          <cell r="E8">
            <v>2861053.02</v>
          </cell>
          <cell r="G8">
            <v>8166.97</v>
          </cell>
        </row>
        <row r="9">
          <cell r="C9">
            <v>66.209999999999994</v>
          </cell>
          <cell r="E9">
            <v>1972090.07</v>
          </cell>
          <cell r="G9">
            <v>307749.65999999997</v>
          </cell>
        </row>
        <row r="11">
          <cell r="C11">
            <v>48.255990315723118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topLeftCell="B7" workbookViewId="0">
      <selection activeCell="E26" sqref="E26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f>[1]PAGOS!$C$9</f>
        <v>24.08</v>
      </c>
      <c r="D15" s="13">
        <f>[1]PAGOS!$E$9+[1]PAGOS!$G$9</f>
        <v>9306332.209999999</v>
      </c>
      <c r="E15" s="13">
        <f>'[1]PAGOS PENDIENTES'!$C$8</f>
        <v>33.99</v>
      </c>
      <c r="F15" s="13">
        <f>'[1]PAGOS PENDIENTES'!$E$8+'[1]PAGOS PENDIENTES'!$G$8</f>
        <v>2869219.99</v>
      </c>
      <c r="G15" s="5"/>
      <c r="H15" s="21">
        <f>(($C15*$D15)+($E15*$F15))/($D15+$F15)</f>
        <v>26.415333103076833</v>
      </c>
    </row>
    <row r="16" spans="1:8" ht="37.5" customHeight="1" x14ac:dyDescent="0.25">
      <c r="A16" s="1"/>
      <c r="B16" s="9" t="s">
        <v>6</v>
      </c>
      <c r="C16" s="14">
        <f>[1]PAGOS!$C$10</f>
        <v>51.56</v>
      </c>
      <c r="D16" s="14">
        <f>[1]PAGOS!$E$10+[1]PAGOS!$G$10</f>
        <v>16045942.59</v>
      </c>
      <c r="E16" s="14">
        <f>'[1]PAGOS PENDIENTES'!$C$9</f>
        <v>66.209999999999994</v>
      </c>
      <c r="F16" s="14">
        <f>'[1]PAGOS PENDIENTES'!$E$9+'[1]PAGOS PENDIENTES'!$G$9</f>
        <v>2279839.73</v>
      </c>
      <c r="G16" s="5"/>
      <c r="H16" s="22">
        <f>(($C16*$D16)+($E16*$F16))/($D16+$F16)</f>
        <v>53.382549862335154</v>
      </c>
    </row>
    <row r="17" spans="1:8" ht="22.5" customHeight="1" thickBot="1" x14ac:dyDescent="0.3">
      <c r="A17" s="1"/>
      <c r="B17" s="23" t="s">
        <v>4</v>
      </c>
      <c r="C17" s="16">
        <f>[1]PAGOS!$C$12</f>
        <v>41.472620814176402</v>
      </c>
      <c r="D17" s="16">
        <f>SUM(D15:D16)</f>
        <v>25352274.799999997</v>
      </c>
      <c r="E17" s="17">
        <f>'[1]PAGOS PENDIENTES'!$C$11</f>
        <v>48.255990315723118</v>
      </c>
      <c r="F17" s="16">
        <f>SUM(F15:F16)</f>
        <v>5149059.7200000007</v>
      </c>
      <c r="G17" s="5">
        <f>(C17*D17+E17*F17)/(D17+F17)</f>
        <v>42.617750206576865</v>
      </c>
      <c r="H17" s="19">
        <f>(($C17*$D17)+($E17*$F17))/($D17+$F17)</f>
        <v>42.617750206576865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A47450E-666A-45CB-BA3D-608DC946C17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MAYO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2024-06-07T06:34:09Z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